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9B088B23-D5B2-4949-92EA-518D50843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_FilterDatabase" localSheetId="0" hidden="1">Tabelle1!$A$4:$AU$31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7" i="1" l="1"/>
  <c r="Q36" i="1"/>
  <c r="Q35" i="1"/>
  <c r="P37" i="1" l="1"/>
  <c r="P36" i="1"/>
  <c r="P35" i="1"/>
  <c r="O37" i="1" l="1"/>
  <c r="O36" i="1"/>
  <c r="O35" i="1"/>
  <c r="N35" i="1" l="1"/>
  <c r="N36" i="1"/>
  <c r="N37" i="1"/>
  <c r="M37" i="1" l="1"/>
  <c r="M36" i="1"/>
  <c r="M35" i="1"/>
  <c r="L36" i="1" l="1"/>
  <c r="L37" i="1"/>
  <c r="L35" i="1"/>
  <c r="A27" i="1"/>
  <c r="D27" i="1"/>
  <c r="F27" i="1"/>
  <c r="E27" i="1" l="1"/>
  <c r="A26" i="1"/>
  <c r="D26" i="1"/>
  <c r="F26" i="1"/>
  <c r="E26" i="1" l="1"/>
  <c r="A24" i="1"/>
  <c r="D24" i="1"/>
  <c r="F24" i="1"/>
  <c r="E24" i="1" l="1"/>
  <c r="A10" i="1"/>
  <c r="D10" i="1"/>
  <c r="F10" i="1"/>
  <c r="A20" i="1"/>
  <c r="D20" i="1"/>
  <c r="F20" i="1"/>
  <c r="E20" i="1" l="1"/>
  <c r="E10" i="1"/>
  <c r="A23" i="1"/>
  <c r="D23" i="1"/>
  <c r="F23" i="1"/>
  <c r="E23" i="1" l="1"/>
  <c r="Y32" i="1"/>
  <c r="Z32" i="1"/>
  <c r="AA32" i="1"/>
  <c r="AB32" i="1"/>
  <c r="AC32" i="1"/>
  <c r="AD32" i="1"/>
  <c r="AE32" i="1"/>
  <c r="AF32" i="1"/>
  <c r="AG32" i="1"/>
  <c r="T32" i="1"/>
  <c r="U32" i="1"/>
  <c r="V32" i="1"/>
  <c r="W32" i="1"/>
  <c r="X32" i="1"/>
  <c r="O32" i="1"/>
  <c r="P32" i="1"/>
  <c r="Q32" i="1"/>
  <c r="R32" i="1"/>
  <c r="S32" i="1"/>
  <c r="M32" i="1"/>
  <c r="N32" i="1"/>
  <c r="L32" i="1"/>
  <c r="A9" i="1" l="1"/>
  <c r="A13" i="1"/>
  <c r="A12" i="1"/>
  <c r="A14" i="1"/>
  <c r="A16" i="1"/>
  <c r="A8" i="1"/>
  <c r="A17" i="1"/>
  <c r="A21" i="1"/>
  <c r="A6" i="1"/>
  <c r="A31" i="1"/>
  <c r="A28" i="1"/>
  <c r="A5" i="1"/>
  <c r="A22" i="1"/>
  <c r="A30" i="1"/>
  <c r="A18" i="1"/>
  <c r="D5" i="1"/>
  <c r="F5" i="1"/>
  <c r="E5" i="1" l="1"/>
  <c r="A19" i="1"/>
  <c r="A25" i="1" l="1"/>
  <c r="D25" i="1"/>
  <c r="F25" i="1"/>
  <c r="E25" i="1" l="1"/>
  <c r="A7" i="1" l="1"/>
  <c r="A29" i="1"/>
  <c r="A4" i="1"/>
  <c r="A11" i="1"/>
  <c r="A15" i="1" l="1"/>
  <c r="D7" i="1" l="1"/>
  <c r="F7" i="1"/>
  <c r="E7" i="1" l="1"/>
  <c r="D28" i="1"/>
  <c r="F28" i="1"/>
  <c r="E28" i="1" l="1"/>
  <c r="D11" i="1" l="1"/>
  <c r="F11" i="1"/>
  <c r="D18" i="1"/>
  <c r="F18" i="1"/>
  <c r="D31" i="1"/>
  <c r="F31" i="1"/>
  <c r="E31" i="1" l="1"/>
  <c r="E18" i="1"/>
  <c r="E11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F8" i="1" l="1"/>
  <c r="D8" i="1"/>
  <c r="F9" i="1"/>
  <c r="D9" i="1"/>
  <c r="F12" i="1"/>
  <c r="D12" i="1"/>
  <c r="F13" i="1"/>
  <c r="D13" i="1"/>
  <c r="F14" i="1"/>
  <c r="D14" i="1"/>
  <c r="F16" i="1"/>
  <c r="D16" i="1"/>
  <c r="F19" i="1"/>
  <c r="D19" i="1"/>
  <c r="F30" i="1"/>
  <c r="D30" i="1"/>
  <c r="F17" i="1"/>
  <c r="D17" i="1"/>
  <c r="F21" i="1"/>
  <c r="D21" i="1"/>
  <c r="F4" i="1"/>
  <c r="D4" i="1"/>
  <c r="F6" i="1"/>
  <c r="D6" i="1"/>
  <c r="F22" i="1"/>
  <c r="D22" i="1"/>
  <c r="F29" i="1"/>
  <c r="F15" i="1"/>
  <c r="D29" i="1"/>
  <c r="D15" i="1"/>
  <c r="E13" i="1" l="1"/>
  <c r="E9" i="1"/>
  <c r="E8" i="1"/>
  <c r="E14" i="1"/>
  <c r="E29" i="1"/>
  <c r="E15" i="1"/>
  <c r="E19" i="1"/>
  <c r="E12" i="1"/>
  <c r="E22" i="1"/>
  <c r="E4" i="1"/>
  <c r="E17" i="1"/>
  <c r="E6" i="1"/>
  <c r="E21" i="1"/>
  <c r="E30" i="1"/>
  <c r="E16" i="1"/>
  <c r="Y1" i="1" l="1"/>
  <c r="AA1" i="1" l="1"/>
  <c r="H27" i="1" s="1"/>
  <c r="G26" i="1" l="1"/>
  <c r="G27" i="1"/>
  <c r="H26" i="1"/>
  <c r="H10" i="1"/>
  <c r="G24" i="1"/>
  <c r="H24" i="1"/>
  <c r="G23" i="1"/>
  <c r="G10" i="1"/>
  <c r="G20" i="1"/>
  <c r="H20" i="1"/>
  <c r="H23" i="1"/>
  <c r="G25" i="1"/>
  <c r="G5" i="1"/>
  <c r="H5" i="1"/>
  <c r="H25" i="1"/>
  <c r="G9" i="1"/>
  <c r="G30" i="1"/>
  <c r="G14" i="1"/>
  <c r="G18" i="1"/>
  <c r="G16" i="1"/>
  <c r="G19" i="1"/>
  <c r="G22" i="1"/>
  <c r="G4" i="1"/>
  <c r="G31" i="1"/>
  <c r="G12" i="1"/>
  <c r="G6" i="1"/>
  <c r="G11" i="1"/>
  <c r="G21" i="1"/>
  <c r="G15" i="1"/>
  <c r="G13" i="1"/>
  <c r="G17" i="1"/>
  <c r="G7" i="1"/>
  <c r="G28" i="1"/>
  <c r="G29" i="1"/>
  <c r="G8" i="1"/>
  <c r="H7" i="1"/>
  <c r="H28" i="1"/>
  <c r="H31" i="1"/>
  <c r="H11" i="1"/>
  <c r="H18" i="1"/>
  <c r="H14" i="1"/>
  <c r="H12" i="1"/>
  <c r="H17" i="1"/>
  <c r="H21" i="1"/>
  <c r="H8" i="1"/>
  <c r="H15" i="1"/>
  <c r="H4" i="1"/>
  <c r="H30" i="1"/>
  <c r="H29" i="1"/>
  <c r="H22" i="1"/>
  <c r="H6" i="1"/>
  <c r="H19" i="1"/>
  <c r="H13" i="1"/>
  <c r="H16" i="1"/>
  <c r="H9" i="1"/>
</calcChain>
</file>

<file path=xl/sharedStrings.xml><?xml version="1.0" encoding="utf-8"?>
<sst xmlns="http://schemas.openxmlformats.org/spreadsheetml/2006/main" count="161" uniqueCount="161">
  <si>
    <t>Spieltage bisher</t>
  </si>
  <si>
    <t>Anzahl 75% Wertung</t>
  </si>
  <si>
    <t>Platz</t>
  </si>
  <si>
    <t>Name</t>
  </si>
  <si>
    <t>Alias</t>
  </si>
  <si>
    <t>Anzahl Teilnahme Turniere</t>
  </si>
  <si>
    <t>Durchschnitt je gespieltem Turnier</t>
  </si>
  <si>
    <t>Gesamt</t>
  </si>
  <si>
    <t>Top of 75% Wertung</t>
  </si>
  <si>
    <t>höchste
Streichung</t>
  </si>
  <si>
    <t>1.</t>
  </si>
  <si>
    <t>2.</t>
  </si>
  <si>
    <t>3.</t>
  </si>
  <si>
    <t>olafdohn</t>
  </si>
  <si>
    <t>Thomas H.</t>
  </si>
  <si>
    <t>Olaf D.</t>
  </si>
  <si>
    <t>Ralf L.</t>
  </si>
  <si>
    <t>Michael K.</t>
  </si>
  <si>
    <t>pokerpad2195</t>
  </si>
  <si>
    <t xml:space="preserve">Rangliste
</t>
  </si>
  <si>
    <t xml:space="preserve">Online
</t>
  </si>
  <si>
    <t>Saison</t>
  </si>
  <si>
    <t>2016 /</t>
  </si>
  <si>
    <t>Richard H.</t>
  </si>
  <si>
    <t>papa147</t>
  </si>
  <si>
    <t>Berthold L.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</si>
  <si>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</si>
  <si>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</si>
  <si>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</si>
  <si>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</si>
  <si>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</si>
  <si>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</si>
  <si>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</si>
  <si>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</si>
  <si>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</si>
  <si>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</si>
  <si>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</si>
  <si>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</si>
  <si>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</si>
  <si>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</si>
  <si>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</si>
  <si>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</si>
  <si>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</si>
  <si>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</si>
  <si>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</si>
  <si>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Spalte20</t>
  </si>
  <si>
    <t>Spalte21</t>
  </si>
  <si>
    <t>Spalte22</t>
  </si>
  <si>
    <t>Spalte23</t>
  </si>
  <si>
    <t>Spalte24</t>
  </si>
  <si>
    <t>Spalte25</t>
  </si>
  <si>
    <t>Spalte26</t>
  </si>
  <si>
    <t>Spalte27</t>
  </si>
  <si>
    <t>Spalte28</t>
  </si>
  <si>
    <t>Spalte29</t>
  </si>
  <si>
    <t>Spalte30</t>
  </si>
  <si>
    <t>Spalte31</t>
  </si>
  <si>
    <t>Spalte32</t>
  </si>
  <si>
    <t>Spalte33</t>
  </si>
  <si>
    <t>Spalte34</t>
  </si>
  <si>
    <t>Spalte35</t>
  </si>
  <si>
    <t>Spalte36</t>
  </si>
  <si>
    <t>Spalte37</t>
  </si>
  <si>
    <t>Spalte38</t>
  </si>
  <si>
    <t>Spalte39</t>
  </si>
  <si>
    <t>Spalte40</t>
  </si>
  <si>
    <t>Spalte41</t>
  </si>
  <si>
    <t>Spalte42</t>
  </si>
  <si>
    <t>Spalte43</t>
  </si>
  <si>
    <t>Spalte44</t>
  </si>
  <si>
    <t>Spalte45</t>
  </si>
  <si>
    <t>Spalte46</t>
  </si>
  <si>
    <t>Spalte47</t>
  </si>
  <si>
    <t>Delayla81</t>
  </si>
  <si>
    <t>Martina S.</t>
  </si>
  <si>
    <t>Fernando W.</t>
  </si>
  <si>
    <t>Franzl1008</t>
  </si>
  <si>
    <t>Conny J.</t>
  </si>
  <si>
    <t>Stefan Fr.</t>
  </si>
  <si>
    <t>Diana N.</t>
  </si>
  <si>
    <t>Tim K.</t>
  </si>
  <si>
    <t>Uwe H.</t>
  </si>
  <si>
    <t>Strizi61</t>
  </si>
  <si>
    <t xml:space="preserve">Spieltag 25 
</t>
  </si>
  <si>
    <t xml:space="preserve">Spieltag 26  
</t>
  </si>
  <si>
    <t xml:space="preserve">Spieltag 27  
</t>
  </si>
  <si>
    <t xml:space="preserve">Spieltag 28 
</t>
  </si>
  <si>
    <t xml:space="preserve">Spieltag 29 
</t>
  </si>
  <si>
    <t xml:space="preserve">Spieltag 30 
</t>
  </si>
  <si>
    <t xml:space="preserve">Spieltag 31 
</t>
  </si>
  <si>
    <t xml:space="preserve">Spieltag 32 
</t>
  </si>
  <si>
    <t xml:space="preserve">Spieltag 33 
</t>
  </si>
  <si>
    <t xml:space="preserve">Spieltag 34 
</t>
  </si>
  <si>
    <t xml:space="preserve">Spieltag 35 
</t>
  </si>
  <si>
    <t xml:space="preserve">Spieltag 36 
</t>
  </si>
  <si>
    <t>Alex Dj.</t>
  </si>
  <si>
    <t>alecdj</t>
  </si>
  <si>
    <t>Gerhard L.</t>
  </si>
  <si>
    <t>Christian P.</t>
  </si>
  <si>
    <t>Helle</t>
  </si>
  <si>
    <t>Fatzerchen</t>
  </si>
  <si>
    <t>GeryMcFly</t>
  </si>
  <si>
    <t>Diana-N</t>
  </si>
  <si>
    <t>foxce</t>
  </si>
  <si>
    <t>Timotius</t>
  </si>
  <si>
    <t>MisterKing</t>
  </si>
  <si>
    <t>Yoda1980</t>
  </si>
  <si>
    <t>Stephan C.</t>
  </si>
  <si>
    <t>Lilith66</t>
  </si>
  <si>
    <t>Pokerplayer</t>
  </si>
  <si>
    <t>Ralf S.</t>
  </si>
  <si>
    <t>Mondmann4711</t>
  </si>
  <si>
    <t>Supinda B</t>
  </si>
  <si>
    <t>Choo</t>
  </si>
  <si>
    <t>Ralf G.</t>
  </si>
  <si>
    <t>Schatzi</t>
  </si>
  <si>
    <t>Robert K.</t>
  </si>
  <si>
    <t>Insignia</t>
  </si>
  <si>
    <t>Dennis D.</t>
  </si>
  <si>
    <t>Bot_Dennis</t>
  </si>
  <si>
    <t>2022/2023</t>
  </si>
  <si>
    <t>Spieltag 1 18.09.2022</t>
  </si>
  <si>
    <t>Spieltag 3 30.10.2022</t>
  </si>
  <si>
    <t>Spieltag 4 06.11.2022</t>
  </si>
  <si>
    <t>Spieltag 5 13.11.2022</t>
  </si>
  <si>
    <t>Jürgen B.</t>
  </si>
  <si>
    <t>bucher1970</t>
  </si>
  <si>
    <t>HoDi77</t>
  </si>
  <si>
    <t>1. Platz</t>
  </si>
  <si>
    <t>2. Platz</t>
  </si>
  <si>
    <t>3. Platz</t>
  </si>
  <si>
    <t>prozentuale Aufteilung</t>
  </si>
  <si>
    <t>Holger D.</t>
  </si>
  <si>
    <t>Jonas S.</t>
  </si>
  <si>
    <t>jonas_sch</t>
  </si>
  <si>
    <t>Christian M.</t>
  </si>
  <si>
    <t>pokerprofi</t>
  </si>
  <si>
    <t>Spieltag 2 09.10.2021</t>
  </si>
  <si>
    <t>Markus G.</t>
  </si>
  <si>
    <t>Kisu</t>
  </si>
  <si>
    <t>Tobias A.</t>
  </si>
  <si>
    <t>SaibotElebua</t>
  </si>
  <si>
    <t>Spieltag 6 20.11.2022</t>
  </si>
  <si>
    <t>Spieltag 7 27.11.2022</t>
  </si>
  <si>
    <t>Spieltag 8 04.12.2022</t>
  </si>
  <si>
    <t>Spieltag 9 18.12.2022</t>
  </si>
  <si>
    <t>Spieltag 10 15.01.2023</t>
  </si>
  <si>
    <t>Spieltag 11 29.01.2023</t>
  </si>
  <si>
    <t>Spieltag 12 12.02.2023</t>
  </si>
  <si>
    <t>Spieltag 13 19.02.2023</t>
  </si>
  <si>
    <t>Spieltag 14 26.02.2023</t>
  </si>
  <si>
    <t>Spieltag 15 12.03.2023</t>
  </si>
  <si>
    <t>Spieltag 16 26.03.2023</t>
  </si>
  <si>
    <t>Spieltag 17 09.04.2023</t>
  </si>
  <si>
    <t>Spieltag 19 07.05.2023</t>
  </si>
  <si>
    <t>Spieltag 18 23.04.2023</t>
  </si>
  <si>
    <t>Spieltag 20 21.05.2023</t>
  </si>
  <si>
    <t>Spieltag 21 04.06.2023</t>
  </si>
  <si>
    <t>Spieltag 22 17.06.2023</t>
  </si>
  <si>
    <t>Spieltag 23 24.06.2023</t>
  </si>
  <si>
    <t>Spieltag 24 08.07.2023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</si>
</sst>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6B0A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7" xfId="2" applyBorder="1"/>
    <xf numFmtId="0" fontId="8" fillId="6" borderId="0" xfId="1" applyFont="1" applyFill="1" applyAlignment="1">
      <alignment horizontal="center" vertical="top" wrapText="1"/>
    </xf>
    <xf numFmtId="0" fontId="8" fillId="6" borderId="0" xfId="1" applyFont="1" applyFill="1" applyAlignment="1">
      <alignment horizontal="right" vertical="top" wrapText="1"/>
    </xf>
    <xf numFmtId="0" fontId="8" fillId="6" borderId="0" xfId="1" applyFont="1" applyFill="1" applyAlignment="1">
      <alignment horizontal="left" vertical="top" wrapText="1"/>
    </xf>
    <xf numFmtId="0" fontId="7" fillId="6" borderId="0" xfId="1" applyFont="1" applyFill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6" fillId="0" borderId="9" xfId="2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5" xfId="2" applyBorder="1" applyAlignment="1">
      <alignment horizontal="center"/>
    </xf>
    <xf numFmtId="0" fontId="6" fillId="0" borderId="3" xfId="2" applyBorder="1"/>
    <xf numFmtId="0" fontId="1" fillId="0" borderId="5" xfId="2" applyFont="1" applyBorder="1" applyAlignment="1">
      <alignment horizontal="center"/>
    </xf>
    <xf numFmtId="0" fontId="1" fillId="0" borderId="3" xfId="2" applyFont="1" applyBorder="1"/>
    <xf numFmtId="0" fontId="1" fillId="0" borderId="7" xfId="2" applyFont="1" applyBorder="1"/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1" xfId="2" applyFont="1" applyBorder="1"/>
    <xf numFmtId="0" fontId="9" fillId="0" borderId="3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" fillId="5" borderId="13" xfId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4" fillId="6" borderId="16" xfId="1" applyFon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 wrapText="1"/>
    </xf>
    <xf numFmtId="0" fontId="1" fillId="0" borderId="18" xfId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5" xfId="0" applyBorder="1"/>
    <xf numFmtId="0" fontId="0" fillId="0" borderId="20" xfId="0" applyBorder="1"/>
    <xf numFmtId="0" fontId="1" fillId="0" borderId="19" xfId="1" applyBorder="1" applyAlignment="1">
      <alignment horizontal="center"/>
    </xf>
    <xf numFmtId="2" fontId="0" fillId="0" borderId="0" xfId="0" applyNumberFormat="1"/>
    <xf numFmtId="0" fontId="9" fillId="3" borderId="7" xfId="1" applyFont="1" applyFill="1" applyBorder="1" applyAlignment="1">
      <alignment horizontal="center"/>
    </xf>
    <xf numFmtId="9" fontId="0" fillId="0" borderId="0" xfId="0" applyNumberFormat="1"/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6" fillId="0" borderId="1" xfId="2" applyBorder="1"/>
    <xf numFmtId="0" fontId="1" fillId="0" borderId="3" xfId="1" applyBorder="1"/>
    <xf numFmtId="0" fontId="6" fillId="0" borderId="4" xfId="2" applyBorder="1" applyAlignment="1">
      <alignment horizontal="center"/>
    </xf>
    <xf numFmtId="0" fontId="4" fillId="6" borderId="2" xfId="1" applyFont="1" applyFill="1" applyBorder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/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ck">
          <color indexed="64"/>
        </right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AU31" totalsRowShown="0">
  <sortState xmlns:xlrd2="http://schemas.microsoft.com/office/spreadsheetml/2017/richdata2" ref="A4:AU28">
    <sortCondition descending="1" ref="G4"/>
  </sortState>
  <tableColumns count="47">
    <tableColumn id="1" xr3:uid="{00000000-0010-0000-0000-000001000000}" name="Spalte1" dataDxfId="46" dataCellStyle="Standard 2">
      <calculatedColumnFormula>ROW(A4)-3</calculatedColumnFormula>
    </tableColumn>
    <tableColumn id="2" xr3:uid="{00000000-0010-0000-0000-000002000000}" name="Spalte2" dataDxfId="45" dataCellStyle="Standard 3"/>
    <tableColumn id="3" xr3:uid="{00000000-0010-0000-0000-000003000000}" name="Spalte3" dataDxfId="44" dataCellStyle="Standard 3"/>
    <tableColumn id="4" xr3:uid="{00000000-0010-0000-0000-000004000000}" name="Spalte4" dataDxfId="43" dataCellStyle="Standard 2">
      <calculatedColumnFormula>COUNTIF(L4:AU4,"&gt;0")</calculatedColumnFormula>
    </tableColumn>
    <tableColumn id="5" xr3:uid="{00000000-0010-0000-0000-000005000000}" name="Spalte5" dataDxfId="42" dataCellStyle="Standard 2">
      <calculatedColumnFormula>IF(D4&gt;0,F4/D4,0)</calculatedColumnFormula>
    </tableColumn>
    <tableColumn id="6" xr3:uid="{00000000-0010-0000-0000-000006000000}" name="Spalte6" dataDxfId="41" dataCellStyle="Standard 2">
      <calculatedColumnFormula>SUM(L4:AU4)</calculatedColumnFormula>
    </tableColumn>
    <tableColumn id="7" xr3:uid="{00000000-0010-0000-0000-000007000000}" name="Spalte7" dataDxfId="40" dataCellStyle="Standard 2">
      <calculatedColumnFormula>SUMIF(L4:AU4,"&gt;="&amp;LARGE(L4:AU4,$AA$1))-(COUNTIF(L4:AU4,"&gt;="&amp;LARGE(L4:AU4,$AA$1))-$AA$1)*LARGE(L4:AU4,$AA$1)</calculatedColumnFormula>
    </tableColumn>
    <tableColumn id="8" xr3:uid="{00000000-0010-0000-0000-000008000000}" name="Spalte8" dataDxfId="39" dataCellStyle="Standard 2">
      <calculatedColumnFormula>IF($Y$1&gt;3,LARGE(L4:AU4,$AA$1+1),0)</calculatedColumnFormula>
    </tableColumn>
    <tableColumn id="9" xr3:uid="{00000000-0010-0000-0000-000009000000}" name="Spalte9" dataDxfId="38" dataCellStyle="Standard 2"/>
    <tableColumn id="10" xr3:uid="{00000000-0010-0000-0000-00000A000000}" name="Spalte10" dataDxfId="37" dataCellStyle="Standard 2"/>
    <tableColumn id="11" xr3:uid="{00000000-0010-0000-0000-00000B000000}" name="Spalte11" dataDxfId="36" dataCellStyle="Standard 2"/>
    <tableColumn id="12" xr3:uid="{00000000-0010-0000-0000-00000C000000}" name="Spalte12" dataDxfId="35" dataCellStyle="Standard 2"/>
    <tableColumn id="13" xr3:uid="{00000000-0010-0000-0000-00000D000000}" name="Spalte13" dataDxfId="34" dataCellStyle="Standard 2"/>
    <tableColumn id="14" xr3:uid="{00000000-0010-0000-0000-00000E000000}" name="Spalte14" dataDxfId="33" dataCellStyle="Standard 2"/>
    <tableColumn id="15" xr3:uid="{00000000-0010-0000-0000-00000F000000}" name="Spalte15" dataDxfId="32" dataCellStyle="Standard 2"/>
    <tableColumn id="16" xr3:uid="{00000000-0010-0000-0000-000010000000}" name="Spalte16" dataDxfId="31" dataCellStyle="Standard 2"/>
    <tableColumn id="17" xr3:uid="{00000000-0010-0000-0000-000011000000}" name="Spalte17" dataDxfId="30" dataCellStyle="Standard 2"/>
    <tableColumn id="18" xr3:uid="{00000000-0010-0000-0000-000012000000}" name="Spalte18" dataDxfId="29" dataCellStyle="Standard 2"/>
    <tableColumn id="19" xr3:uid="{00000000-0010-0000-0000-000013000000}" name="Spalte19" dataDxfId="28" dataCellStyle="Standard 2"/>
    <tableColumn id="20" xr3:uid="{00000000-0010-0000-0000-000014000000}" name="Spalte20" dataDxfId="27" dataCellStyle="Standard 2"/>
    <tableColumn id="21" xr3:uid="{00000000-0010-0000-0000-000015000000}" name="Spalte21" dataDxfId="26" dataCellStyle="Standard 2"/>
    <tableColumn id="22" xr3:uid="{00000000-0010-0000-0000-000016000000}" name="Spalte22" dataDxfId="25" dataCellStyle="Standard 2"/>
    <tableColumn id="23" xr3:uid="{00000000-0010-0000-0000-000017000000}" name="Spalte23" dataDxfId="24" dataCellStyle="Standard 2"/>
    <tableColumn id="24" xr3:uid="{00000000-0010-0000-0000-000018000000}" name="Spalte24" dataDxfId="23" dataCellStyle="Standard 2"/>
    <tableColumn id="25" xr3:uid="{00000000-0010-0000-0000-000019000000}" name="Spalte25" dataDxfId="22" dataCellStyle="Standard 2"/>
    <tableColumn id="26" xr3:uid="{00000000-0010-0000-0000-00001A000000}" name="Spalte26" dataDxfId="21" dataCellStyle="Standard 2"/>
    <tableColumn id="27" xr3:uid="{00000000-0010-0000-0000-00001B000000}" name="Spalte27" dataDxfId="20" dataCellStyle="Standard 2"/>
    <tableColumn id="28" xr3:uid="{00000000-0010-0000-0000-00001C000000}" name="Spalte28" dataDxfId="19" dataCellStyle="Standard 2"/>
    <tableColumn id="29" xr3:uid="{00000000-0010-0000-0000-00001D000000}" name="Spalte29" dataDxfId="18" dataCellStyle="Standard 2"/>
    <tableColumn id="30" xr3:uid="{00000000-0010-0000-0000-00001E000000}" name="Spalte30" dataDxfId="17" dataCellStyle="Standard 2"/>
    <tableColumn id="31" xr3:uid="{00000000-0010-0000-0000-00001F000000}" name="Spalte31" dataDxfId="16" dataCellStyle="Standard 2"/>
    <tableColumn id="32" xr3:uid="{00000000-0010-0000-0000-000020000000}" name="Spalte32" dataDxfId="15" dataCellStyle="Standard 2"/>
    <tableColumn id="33" xr3:uid="{00000000-0010-0000-0000-000021000000}" name="Spalte33" dataDxfId="14" dataCellStyle="Standard 2"/>
    <tableColumn id="34" xr3:uid="{00000000-0010-0000-0000-000022000000}" name="Spalte34" dataDxfId="13" dataCellStyle="Standard 2"/>
    <tableColumn id="35" xr3:uid="{00000000-0010-0000-0000-000023000000}" name="Spalte35" dataDxfId="12" dataCellStyle="Standard 2"/>
    <tableColumn id="36" xr3:uid="{00000000-0010-0000-0000-000024000000}" name="Spalte36" dataDxfId="11" dataCellStyle="Standard 2"/>
    <tableColumn id="37" xr3:uid="{00000000-0010-0000-0000-000025000000}" name="Spalte37" dataDxfId="10" dataCellStyle="Standard 2"/>
    <tableColumn id="38" xr3:uid="{00000000-0010-0000-0000-000026000000}" name="Spalte38" dataDxfId="9" dataCellStyle="Standard 2"/>
    <tableColumn id="39" xr3:uid="{00000000-0010-0000-0000-000027000000}" name="Spalte39" dataDxfId="8" dataCellStyle="Standard 2"/>
    <tableColumn id="40" xr3:uid="{00000000-0010-0000-0000-000028000000}" name="Spalte40" dataDxfId="7" dataCellStyle="Standard 2"/>
    <tableColumn id="41" xr3:uid="{00000000-0010-0000-0000-000029000000}" name="Spalte41" dataDxfId="6" dataCellStyle="Standard 2"/>
    <tableColumn id="42" xr3:uid="{00000000-0010-0000-0000-00002A000000}" name="Spalte42" dataDxfId="5" dataCellStyle="Standard 2"/>
    <tableColumn id="43" xr3:uid="{00000000-0010-0000-0000-00002B000000}" name="Spalte43" dataDxfId="4" dataCellStyle="Standard 2"/>
    <tableColumn id="44" xr3:uid="{00000000-0010-0000-0000-00002C000000}" name="Spalte44" dataDxfId="3" dataCellStyle="Standard 2"/>
    <tableColumn id="45" xr3:uid="{00000000-0010-0000-0000-00002D000000}" name="Spalte45" dataDxfId="2" dataCellStyle="Standard 2"/>
    <tableColumn id="46" xr3:uid="{00000000-0010-0000-0000-00002E000000}" name="Spalte46" dataDxfId="1" dataCellStyle="Standard 2"/>
    <tableColumn id="47" xr3:uid="{00000000-0010-0000-0000-00002F000000}" name="Spalte47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Normal="100" workbookViewId="0">
      <pane xSplit="11" ySplit="2" topLeftCell="L4" activePane="bottomRight" state="frozen"/>
      <selection pane="topRight" activeCell="L1" sqref="L1"/>
      <selection pane="bottomLeft" activeCell="A3" sqref="A3"/>
      <selection pane="bottomRight" activeCell="A2" sqref="A2"/>
    </sheetView>
  </sheetViews>
  <sheetFormatPr baseColWidth="10" defaultRowHeight="15" x14ac:dyDescent="0.25"/>
  <cols>
    <col min="2" max="2" width="12.5703125" customWidth="1"/>
    <col min="3" max="3" width="14.85546875" customWidth="1"/>
    <col min="4" max="4" width="0" hidden="1" customWidth="1"/>
    <col min="5" max="5" width="13.28515625" hidden="1" customWidth="1"/>
    <col min="6" max="6" width="12.42578125" customWidth="1"/>
    <col min="7" max="35" width="11.5703125" customWidth="1"/>
    <col min="36" max="46" width="11.5703125" hidden="1" customWidth="1"/>
    <col min="47" max="47" width="11.42578125" style="45" hidden="1" customWidth="1"/>
  </cols>
  <sheetData>
    <row r="1" spans="1:47" ht="26.25" customHeight="1" thickBot="1" x14ac:dyDescent="0.3">
      <c r="A1" s="14" t="s">
        <v>19</v>
      </c>
      <c r="B1" s="14" t="s">
        <v>20</v>
      </c>
      <c r="C1" s="14" t="s">
        <v>21</v>
      </c>
      <c r="D1" s="15" t="s">
        <v>22</v>
      </c>
      <c r="E1" s="16">
        <v>2017</v>
      </c>
      <c r="F1" s="14" t="s">
        <v>120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61" t="s">
        <v>0</v>
      </c>
      <c r="V1" s="61"/>
      <c r="W1" s="61"/>
      <c r="X1" s="61"/>
      <c r="Y1" s="18">
        <f>COUNTIF(L4:AU4,"&gt;=0")</f>
        <v>6</v>
      </c>
      <c r="Z1" s="19" t="s">
        <v>1</v>
      </c>
      <c r="AA1" s="20">
        <f>ROUND(Y1*75%,0)</f>
        <v>5</v>
      </c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41"/>
    </row>
    <row r="2" spans="1:47" ht="39" thickBot="1" x14ac:dyDescent="0.3">
      <c r="A2" s="3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1" t="s">
        <v>7</v>
      </c>
      <c r="G2" s="2" t="s">
        <v>8</v>
      </c>
      <c r="H2" s="2" t="s">
        <v>9</v>
      </c>
      <c r="I2" s="4" t="s">
        <v>10</v>
      </c>
      <c r="J2" s="6" t="s">
        <v>11</v>
      </c>
      <c r="K2" s="5" t="s">
        <v>12</v>
      </c>
      <c r="L2" s="3" t="s">
        <v>121</v>
      </c>
      <c r="M2" s="3" t="s">
        <v>137</v>
      </c>
      <c r="N2" s="3" t="s">
        <v>122</v>
      </c>
      <c r="O2" s="3" t="s">
        <v>123</v>
      </c>
      <c r="P2" s="3" t="s">
        <v>124</v>
      </c>
      <c r="Q2" s="3" t="s">
        <v>142</v>
      </c>
      <c r="R2" s="3" t="s">
        <v>143</v>
      </c>
      <c r="S2" s="3" t="s">
        <v>144</v>
      </c>
      <c r="T2" s="30" t="s">
        <v>145</v>
      </c>
      <c r="U2" s="31" t="s">
        <v>146</v>
      </c>
      <c r="V2" s="3" t="s">
        <v>147</v>
      </c>
      <c r="W2" s="3" t="s">
        <v>148</v>
      </c>
      <c r="X2" s="3" t="s">
        <v>149</v>
      </c>
      <c r="Y2" s="3" t="s">
        <v>150</v>
      </c>
      <c r="Z2" s="3" t="s">
        <v>151</v>
      </c>
      <c r="AA2" s="3" t="s">
        <v>152</v>
      </c>
      <c r="AB2" s="3" t="s">
        <v>153</v>
      </c>
      <c r="AC2" s="3" t="s">
        <v>155</v>
      </c>
      <c r="AD2" s="3" t="s">
        <v>154</v>
      </c>
      <c r="AE2" s="3" t="s">
        <v>156</v>
      </c>
      <c r="AF2" s="3" t="s">
        <v>157</v>
      </c>
      <c r="AG2" s="3" t="s">
        <v>158</v>
      </c>
      <c r="AH2" s="3" t="s">
        <v>159</v>
      </c>
      <c r="AI2" s="3" t="s">
        <v>160</v>
      </c>
      <c r="AJ2" s="3" t="s">
        <v>83</v>
      </c>
      <c r="AK2" s="3" t="s">
        <v>84</v>
      </c>
      <c r="AL2" s="3" t="s">
        <v>85</v>
      </c>
      <c r="AM2" s="3" t="s">
        <v>86</v>
      </c>
      <c r="AN2" s="3" t="s">
        <v>87</v>
      </c>
      <c r="AO2" s="3" t="s">
        <v>88</v>
      </c>
      <c r="AP2" s="3" t="s">
        <v>89</v>
      </c>
      <c r="AQ2" s="3" t="s">
        <v>90</v>
      </c>
      <c r="AR2" s="3" t="s">
        <v>91</v>
      </c>
      <c r="AS2" s="3" t="s">
        <v>92</v>
      </c>
      <c r="AT2" s="3" t="s">
        <v>93</v>
      </c>
      <c r="AU2" s="42" t="s">
        <v>94</v>
      </c>
    </row>
    <row r="3" spans="1:47" ht="15.75" hidden="1" thickBot="1" x14ac:dyDescent="0.3">
      <c r="A3" s="21" t="s">
        <v>26</v>
      </c>
      <c r="B3" s="13" t="s">
        <v>27</v>
      </c>
      <c r="C3" s="22" t="s">
        <v>28</v>
      </c>
      <c r="D3" s="12" t="s">
        <v>29</v>
      </c>
      <c r="E3" s="8" t="s">
        <v>30</v>
      </c>
      <c r="F3" s="7" t="s">
        <v>31</v>
      </c>
      <c r="G3" s="7" t="s">
        <v>32</v>
      </c>
      <c r="H3" s="7" t="s">
        <v>33</v>
      </c>
      <c r="I3" s="9" t="s">
        <v>34</v>
      </c>
      <c r="J3" s="11" t="s">
        <v>35</v>
      </c>
      <c r="K3" s="10" t="s">
        <v>36</v>
      </c>
      <c r="L3" s="7" t="s">
        <v>37</v>
      </c>
      <c r="M3" s="7" t="s">
        <v>38</v>
      </c>
      <c r="N3" s="9" t="s">
        <v>39</v>
      </c>
      <c r="O3" s="7" t="s">
        <v>40</v>
      </c>
      <c r="P3" s="9" t="s">
        <v>41</v>
      </c>
      <c r="Q3" s="7" t="s">
        <v>42</v>
      </c>
      <c r="R3" s="7" t="s">
        <v>43</v>
      </c>
      <c r="S3" s="9" t="s">
        <v>44</v>
      </c>
      <c r="T3" s="7" t="s">
        <v>45</v>
      </c>
      <c r="U3" s="7" t="s">
        <v>46</v>
      </c>
      <c r="V3" s="7" t="s">
        <v>47</v>
      </c>
      <c r="W3" s="7" t="s">
        <v>48</v>
      </c>
      <c r="X3" s="11" t="s">
        <v>49</v>
      </c>
      <c r="Y3" s="7" t="s">
        <v>50</v>
      </c>
      <c r="Z3" s="11" t="s">
        <v>51</v>
      </c>
      <c r="AA3" s="7" t="s">
        <v>52</v>
      </c>
      <c r="AB3" s="7" t="s">
        <v>53</v>
      </c>
      <c r="AC3" s="7" t="s">
        <v>54</v>
      </c>
      <c r="AD3" s="7" t="s">
        <v>55</v>
      </c>
      <c r="AE3" s="9" t="s">
        <v>56</v>
      </c>
      <c r="AF3" s="9" t="s">
        <v>57</v>
      </c>
      <c r="AG3" s="7" t="s">
        <v>58</v>
      </c>
      <c r="AH3" s="7" t="s">
        <v>59</v>
      </c>
      <c r="AI3" s="10" t="s">
        <v>60</v>
      </c>
      <c r="AJ3" s="7" t="s">
        <v>61</v>
      </c>
      <c r="AK3" s="7" t="s">
        <v>62</v>
      </c>
      <c r="AL3" s="7" t="s">
        <v>63</v>
      </c>
      <c r="AM3" s="7" t="s">
        <v>64</v>
      </c>
      <c r="AN3" s="7" t="s">
        <v>65</v>
      </c>
      <c r="AO3" s="9" t="s">
        <v>66</v>
      </c>
      <c r="AP3" s="10" t="s">
        <v>67</v>
      </c>
      <c r="AQ3" s="9" t="s">
        <v>68</v>
      </c>
      <c r="AR3" s="7" t="s">
        <v>69</v>
      </c>
      <c r="AS3" s="7" t="s">
        <v>70</v>
      </c>
      <c r="AT3" s="7" t="s">
        <v>71</v>
      </c>
      <c r="AU3" s="43" t="s">
        <v>72</v>
      </c>
    </row>
    <row r="4" spans="1:47" x14ac:dyDescent="0.25">
      <c r="A4" s="24">
        <f t="shared" ref="A4:A28" si="0">ROW(A4)-3</f>
        <v>1</v>
      </c>
      <c r="B4" s="13" t="s">
        <v>15</v>
      </c>
      <c r="C4" s="22" t="s">
        <v>13</v>
      </c>
      <c r="D4" s="12">
        <f t="shared" ref="D4:D28" si="1">COUNTIF(L4:AU4,"&gt;0")</f>
        <v>6</v>
      </c>
      <c r="E4" s="8">
        <f t="shared" ref="E4:E28" si="2">IF(D4&gt;0,F4/D4,0)</f>
        <v>15.5</v>
      </c>
      <c r="F4" s="7">
        <f t="shared" ref="F4:F28" si="3">SUM(L4:AU4)</f>
        <v>93</v>
      </c>
      <c r="G4" s="7">
        <f t="shared" ref="G4:G28" si="4">SUMIF(L4:AU4,"&gt;="&amp;LARGE(L4:AU4,$AA$1))-(COUNTIF(L4:AU4,"&gt;="&amp;LARGE(L4:AU4,$AA$1))-$AA$1)*LARGE(L4:AU4,$AA$1)</f>
        <v>81</v>
      </c>
      <c r="H4" s="7">
        <f t="shared" ref="H4:H28" si="5">IF($Y$1&gt;3,LARGE(L4:AU4,$AA$1+1),0)</f>
        <v>12</v>
      </c>
      <c r="I4" s="9">
        <v>0</v>
      </c>
      <c r="J4" s="11">
        <v>3</v>
      </c>
      <c r="K4" s="10">
        <v>0</v>
      </c>
      <c r="L4" s="11">
        <v>17</v>
      </c>
      <c r="M4" s="7">
        <v>14</v>
      </c>
      <c r="N4" s="7">
        <v>13</v>
      </c>
      <c r="O4" s="11">
        <v>17</v>
      </c>
      <c r="P4" s="7">
        <v>12</v>
      </c>
      <c r="Q4" s="11">
        <v>20</v>
      </c>
      <c r="R4" s="7"/>
      <c r="S4" s="7"/>
      <c r="T4" s="7"/>
      <c r="U4" s="7"/>
      <c r="V4" s="7"/>
      <c r="W4" s="3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43"/>
    </row>
    <row r="5" spans="1:47" x14ac:dyDescent="0.25">
      <c r="A5" s="24">
        <f t="shared" si="0"/>
        <v>2</v>
      </c>
      <c r="B5" s="29" t="s">
        <v>110</v>
      </c>
      <c r="C5" s="27" t="s">
        <v>111</v>
      </c>
      <c r="D5" s="12">
        <f t="shared" si="1"/>
        <v>6</v>
      </c>
      <c r="E5" s="8">
        <f t="shared" si="2"/>
        <v>13</v>
      </c>
      <c r="F5" s="7">
        <f t="shared" si="3"/>
        <v>78</v>
      </c>
      <c r="G5" s="7">
        <f t="shared" si="4"/>
        <v>77</v>
      </c>
      <c r="H5" s="7">
        <f t="shared" si="5"/>
        <v>1</v>
      </c>
      <c r="I5" s="9">
        <v>2</v>
      </c>
      <c r="J5" s="11">
        <v>0</v>
      </c>
      <c r="K5" s="10">
        <v>1</v>
      </c>
      <c r="L5" s="49">
        <v>18</v>
      </c>
      <c r="M5" s="32">
        <v>17</v>
      </c>
      <c r="N5" s="55">
        <v>17</v>
      </c>
      <c r="O5" s="32">
        <v>1</v>
      </c>
      <c r="P5" s="32">
        <v>3</v>
      </c>
      <c r="Q5" s="49">
        <v>22</v>
      </c>
      <c r="R5" s="32"/>
      <c r="S5" s="32"/>
      <c r="T5" s="32"/>
      <c r="U5" s="32"/>
      <c r="V5" s="32"/>
      <c r="W5" s="36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44"/>
    </row>
    <row r="6" spans="1:47" x14ac:dyDescent="0.25">
      <c r="A6" s="24">
        <f t="shared" si="0"/>
        <v>3</v>
      </c>
      <c r="B6" s="57" t="s">
        <v>75</v>
      </c>
      <c r="C6" s="27" t="s">
        <v>109</v>
      </c>
      <c r="D6" s="12">
        <f t="shared" si="1"/>
        <v>6</v>
      </c>
      <c r="E6" s="8">
        <f t="shared" si="2"/>
        <v>10.833333333333334</v>
      </c>
      <c r="F6" s="7">
        <f t="shared" si="3"/>
        <v>65</v>
      </c>
      <c r="G6" s="7">
        <f t="shared" si="4"/>
        <v>61</v>
      </c>
      <c r="H6" s="7">
        <f t="shared" si="5"/>
        <v>4</v>
      </c>
      <c r="I6" s="9">
        <v>0</v>
      </c>
      <c r="J6" s="11">
        <v>1</v>
      </c>
      <c r="K6" s="10">
        <v>1</v>
      </c>
      <c r="L6" s="7">
        <v>10</v>
      </c>
      <c r="M6" s="10">
        <v>19</v>
      </c>
      <c r="N6" s="7">
        <v>4</v>
      </c>
      <c r="O6" s="7">
        <v>7</v>
      </c>
      <c r="P6" s="11">
        <v>19</v>
      </c>
      <c r="Q6" s="7">
        <v>6</v>
      </c>
      <c r="R6" s="7"/>
      <c r="S6" s="7"/>
      <c r="T6" s="7"/>
      <c r="U6" s="7"/>
      <c r="V6" s="7"/>
      <c r="W6" s="3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43"/>
    </row>
    <row r="7" spans="1:47" x14ac:dyDescent="0.25">
      <c r="A7" s="24">
        <f t="shared" si="0"/>
        <v>4</v>
      </c>
      <c r="B7" s="29" t="s">
        <v>107</v>
      </c>
      <c r="C7" s="27" t="s">
        <v>103</v>
      </c>
      <c r="D7" s="12">
        <f t="shared" si="1"/>
        <v>6</v>
      </c>
      <c r="E7" s="8">
        <f t="shared" si="2"/>
        <v>11</v>
      </c>
      <c r="F7" s="7">
        <f t="shared" si="3"/>
        <v>66</v>
      </c>
      <c r="G7" s="7">
        <f t="shared" si="4"/>
        <v>61</v>
      </c>
      <c r="H7" s="7">
        <f t="shared" si="5"/>
        <v>5</v>
      </c>
      <c r="I7" s="9">
        <v>0</v>
      </c>
      <c r="J7" s="11">
        <v>1</v>
      </c>
      <c r="K7" s="10">
        <v>0</v>
      </c>
      <c r="L7" s="32">
        <v>11</v>
      </c>
      <c r="M7" s="54">
        <v>21</v>
      </c>
      <c r="N7" s="32">
        <v>14</v>
      </c>
      <c r="O7" s="32">
        <v>5</v>
      </c>
      <c r="P7" s="32">
        <v>10</v>
      </c>
      <c r="Q7" s="32">
        <v>5</v>
      </c>
      <c r="R7" s="32"/>
      <c r="S7" s="32"/>
      <c r="T7" s="32"/>
      <c r="U7" s="32"/>
      <c r="V7" s="32"/>
      <c r="W7" s="36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44"/>
    </row>
    <row r="8" spans="1:47" x14ac:dyDescent="0.25">
      <c r="A8" s="24">
        <f t="shared" si="0"/>
        <v>5</v>
      </c>
      <c r="B8" s="29" t="s">
        <v>132</v>
      </c>
      <c r="C8" s="27" t="s">
        <v>127</v>
      </c>
      <c r="D8" s="12">
        <f t="shared" si="1"/>
        <v>6</v>
      </c>
      <c r="E8" s="8">
        <f t="shared" si="2"/>
        <v>10.166666666666666</v>
      </c>
      <c r="F8" s="7">
        <f t="shared" si="3"/>
        <v>61</v>
      </c>
      <c r="G8" s="7">
        <f t="shared" si="4"/>
        <v>60</v>
      </c>
      <c r="H8" s="7">
        <f t="shared" si="5"/>
        <v>1</v>
      </c>
      <c r="I8" s="9">
        <v>1</v>
      </c>
      <c r="J8" s="11">
        <v>1</v>
      </c>
      <c r="K8" s="10">
        <v>0</v>
      </c>
      <c r="L8" s="7">
        <v>7</v>
      </c>
      <c r="M8" s="7">
        <v>3</v>
      </c>
      <c r="N8" s="11">
        <v>19</v>
      </c>
      <c r="O8" s="9">
        <v>18</v>
      </c>
      <c r="P8" s="7">
        <v>13</v>
      </c>
      <c r="Q8" s="7">
        <v>1</v>
      </c>
      <c r="R8" s="7"/>
      <c r="S8" s="7"/>
      <c r="T8" s="7"/>
      <c r="U8" s="7"/>
      <c r="V8" s="7"/>
      <c r="W8" s="3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43"/>
    </row>
    <row r="9" spans="1:47" x14ac:dyDescent="0.25">
      <c r="A9" s="24">
        <f t="shared" si="0"/>
        <v>6</v>
      </c>
      <c r="B9" s="13" t="s">
        <v>17</v>
      </c>
      <c r="C9" s="27" t="s">
        <v>105</v>
      </c>
      <c r="D9" s="12">
        <f t="shared" si="1"/>
        <v>5</v>
      </c>
      <c r="E9" s="8">
        <f t="shared" si="2"/>
        <v>11.2</v>
      </c>
      <c r="F9" s="7">
        <f t="shared" si="3"/>
        <v>56</v>
      </c>
      <c r="G9" s="7">
        <f t="shared" si="4"/>
        <v>56</v>
      </c>
      <c r="H9" s="7">
        <f t="shared" si="5"/>
        <v>0</v>
      </c>
      <c r="I9" s="9">
        <v>1</v>
      </c>
      <c r="J9" s="11">
        <v>0</v>
      </c>
      <c r="K9" s="10">
        <v>1</v>
      </c>
      <c r="L9" s="7">
        <v>1</v>
      </c>
      <c r="M9" s="7">
        <v>6</v>
      </c>
      <c r="N9" s="9">
        <v>21</v>
      </c>
      <c r="O9" s="10">
        <v>15</v>
      </c>
      <c r="P9" s="7">
        <v>0</v>
      </c>
      <c r="Q9" s="7">
        <v>13</v>
      </c>
      <c r="R9" s="7"/>
      <c r="S9" s="7"/>
      <c r="T9" s="7"/>
      <c r="U9" s="7"/>
      <c r="V9" s="7"/>
      <c r="W9" s="36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3"/>
    </row>
    <row r="10" spans="1:47" x14ac:dyDescent="0.25">
      <c r="A10" s="37">
        <f t="shared" si="0"/>
        <v>7</v>
      </c>
      <c r="B10" s="34" t="s">
        <v>112</v>
      </c>
      <c r="C10" s="33" t="s">
        <v>113</v>
      </c>
      <c r="D10" s="12">
        <f t="shared" si="1"/>
        <v>4</v>
      </c>
      <c r="E10" s="8">
        <f t="shared" si="2"/>
        <v>13.75</v>
      </c>
      <c r="F10" s="7">
        <f t="shared" si="3"/>
        <v>55</v>
      </c>
      <c r="G10" s="7">
        <f t="shared" si="4"/>
        <v>55</v>
      </c>
      <c r="H10" s="7">
        <f t="shared" si="5"/>
        <v>0</v>
      </c>
      <c r="I10" s="9">
        <v>0</v>
      </c>
      <c r="J10" s="11">
        <v>0</v>
      </c>
      <c r="K10" s="10">
        <v>0</v>
      </c>
      <c r="L10" s="32">
        <v>0</v>
      </c>
      <c r="M10" s="32">
        <v>11</v>
      </c>
      <c r="N10" s="32">
        <v>15</v>
      </c>
      <c r="O10" s="32">
        <v>0</v>
      </c>
      <c r="P10" s="32">
        <v>14</v>
      </c>
      <c r="Q10" s="32">
        <v>15</v>
      </c>
      <c r="R10" s="32"/>
      <c r="S10" s="32"/>
      <c r="T10" s="32"/>
      <c r="U10" s="32"/>
      <c r="V10" s="32"/>
      <c r="W10" s="36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44"/>
    </row>
    <row r="11" spans="1:47" x14ac:dyDescent="0.25">
      <c r="A11" s="24">
        <f t="shared" si="0"/>
        <v>8</v>
      </c>
      <c r="B11" s="28" t="s">
        <v>78</v>
      </c>
      <c r="C11" s="27" t="s">
        <v>76</v>
      </c>
      <c r="D11" s="12">
        <f t="shared" si="1"/>
        <v>5</v>
      </c>
      <c r="E11" s="8">
        <f t="shared" si="2"/>
        <v>10.8</v>
      </c>
      <c r="F11" s="7">
        <f t="shared" si="3"/>
        <v>54</v>
      </c>
      <c r="G11" s="7">
        <f t="shared" si="4"/>
        <v>54</v>
      </c>
      <c r="H11" s="7">
        <f t="shared" si="5"/>
        <v>0</v>
      </c>
      <c r="I11" s="9">
        <v>1</v>
      </c>
      <c r="J11" s="11">
        <v>0</v>
      </c>
      <c r="K11" s="10">
        <v>0</v>
      </c>
      <c r="L11" s="7">
        <v>0</v>
      </c>
      <c r="M11" s="7">
        <v>15</v>
      </c>
      <c r="N11" s="7">
        <v>2</v>
      </c>
      <c r="O11" s="7">
        <v>9</v>
      </c>
      <c r="P11" s="9">
        <v>21</v>
      </c>
      <c r="Q11" s="7">
        <v>7</v>
      </c>
      <c r="R11" s="7"/>
      <c r="S11" s="7"/>
      <c r="T11" s="7"/>
      <c r="U11" s="7"/>
      <c r="V11" s="7"/>
      <c r="W11" s="36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43"/>
    </row>
    <row r="12" spans="1:47" x14ac:dyDescent="0.25">
      <c r="A12" s="24">
        <f t="shared" si="0"/>
        <v>9</v>
      </c>
      <c r="B12" s="26" t="s">
        <v>16</v>
      </c>
      <c r="C12" s="27" t="s">
        <v>100</v>
      </c>
      <c r="D12" s="12">
        <f t="shared" si="1"/>
        <v>6</v>
      </c>
      <c r="E12" s="8">
        <f t="shared" si="2"/>
        <v>9</v>
      </c>
      <c r="F12" s="7">
        <f t="shared" si="3"/>
        <v>54</v>
      </c>
      <c r="G12" s="7">
        <f t="shared" si="4"/>
        <v>53</v>
      </c>
      <c r="H12" s="7">
        <f t="shared" si="5"/>
        <v>1</v>
      </c>
      <c r="I12" s="9">
        <v>0</v>
      </c>
      <c r="J12" s="11">
        <v>0</v>
      </c>
      <c r="K12" s="10">
        <v>1</v>
      </c>
      <c r="L12" s="7">
        <v>9</v>
      </c>
      <c r="M12" s="7">
        <v>10</v>
      </c>
      <c r="N12" s="7">
        <v>8</v>
      </c>
      <c r="O12" s="7">
        <v>8</v>
      </c>
      <c r="P12" s="7">
        <v>1</v>
      </c>
      <c r="Q12" s="10">
        <v>18</v>
      </c>
      <c r="R12" s="7"/>
      <c r="S12" s="7"/>
      <c r="T12" s="7"/>
      <c r="U12" s="7"/>
      <c r="V12" s="7"/>
      <c r="W12" s="3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43"/>
    </row>
    <row r="13" spans="1:47" x14ac:dyDescent="0.25">
      <c r="A13" s="24">
        <f t="shared" si="0"/>
        <v>10</v>
      </c>
      <c r="B13" s="26" t="s">
        <v>25</v>
      </c>
      <c r="C13" s="60" t="s">
        <v>24</v>
      </c>
      <c r="D13" s="12">
        <f t="shared" si="1"/>
        <v>6</v>
      </c>
      <c r="E13" s="8">
        <f t="shared" si="2"/>
        <v>8.8333333333333339</v>
      </c>
      <c r="F13" s="7">
        <f t="shared" si="3"/>
        <v>53</v>
      </c>
      <c r="G13" s="7">
        <f t="shared" si="4"/>
        <v>52</v>
      </c>
      <c r="H13" s="7">
        <f t="shared" si="5"/>
        <v>1</v>
      </c>
      <c r="I13" s="9">
        <v>0</v>
      </c>
      <c r="J13" s="11">
        <v>0</v>
      </c>
      <c r="K13" s="10">
        <v>0</v>
      </c>
      <c r="L13" s="7">
        <v>8</v>
      </c>
      <c r="M13" s="7">
        <v>5</v>
      </c>
      <c r="N13" s="7">
        <v>1</v>
      </c>
      <c r="O13" s="7">
        <v>13</v>
      </c>
      <c r="P13" s="7">
        <v>15</v>
      </c>
      <c r="Q13" s="7">
        <v>11</v>
      </c>
      <c r="R13" s="7"/>
      <c r="S13" s="7"/>
      <c r="T13" s="7"/>
      <c r="U13" s="7"/>
      <c r="V13" s="7"/>
      <c r="W13" s="3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43"/>
    </row>
    <row r="14" spans="1:47" x14ac:dyDescent="0.25">
      <c r="A14" s="24">
        <f t="shared" si="0"/>
        <v>11</v>
      </c>
      <c r="B14" s="58" t="s">
        <v>23</v>
      </c>
      <c r="C14" s="25" t="s">
        <v>18</v>
      </c>
      <c r="D14" s="12">
        <f t="shared" si="1"/>
        <v>6</v>
      </c>
      <c r="E14" s="8">
        <f t="shared" si="2"/>
        <v>8.8333333333333339</v>
      </c>
      <c r="F14" s="7">
        <f t="shared" si="3"/>
        <v>53</v>
      </c>
      <c r="G14" s="7">
        <f t="shared" si="4"/>
        <v>51</v>
      </c>
      <c r="H14" s="7">
        <f t="shared" si="5"/>
        <v>2</v>
      </c>
      <c r="I14" s="9">
        <v>0</v>
      </c>
      <c r="J14" s="11">
        <v>0</v>
      </c>
      <c r="K14" s="10">
        <v>0</v>
      </c>
      <c r="L14" s="7">
        <v>13</v>
      </c>
      <c r="M14" s="7">
        <v>7</v>
      </c>
      <c r="N14" s="7">
        <v>10</v>
      </c>
      <c r="O14" s="7">
        <v>2</v>
      </c>
      <c r="P14" s="7">
        <v>7</v>
      </c>
      <c r="Q14" s="7">
        <v>14</v>
      </c>
      <c r="R14" s="7"/>
      <c r="S14" s="7"/>
      <c r="T14" s="7"/>
      <c r="U14" s="7"/>
      <c r="V14" s="7"/>
      <c r="W14" s="3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43"/>
    </row>
    <row r="15" spans="1:47" x14ac:dyDescent="0.25">
      <c r="A15" s="24">
        <f t="shared" si="0"/>
        <v>12</v>
      </c>
      <c r="B15" s="59" t="s">
        <v>74</v>
      </c>
      <c r="C15" s="23" t="s">
        <v>73</v>
      </c>
      <c r="D15" s="12">
        <f t="shared" si="1"/>
        <v>6</v>
      </c>
      <c r="E15" s="8">
        <f t="shared" si="2"/>
        <v>8.6666666666666661</v>
      </c>
      <c r="F15" s="7">
        <f t="shared" si="3"/>
        <v>52</v>
      </c>
      <c r="G15" s="7">
        <f t="shared" si="4"/>
        <v>48</v>
      </c>
      <c r="H15" s="7">
        <f t="shared" si="5"/>
        <v>4</v>
      </c>
      <c r="I15" s="9">
        <v>0</v>
      </c>
      <c r="J15" s="11">
        <v>0</v>
      </c>
      <c r="K15" s="10">
        <v>0</v>
      </c>
      <c r="L15" s="7">
        <v>12</v>
      </c>
      <c r="M15" s="7">
        <v>9</v>
      </c>
      <c r="N15" s="7">
        <v>6</v>
      </c>
      <c r="O15" s="7">
        <v>4</v>
      </c>
      <c r="P15" s="7">
        <v>5</v>
      </c>
      <c r="Q15" s="7">
        <v>16</v>
      </c>
      <c r="R15" s="7"/>
      <c r="S15" s="7"/>
      <c r="T15" s="7"/>
      <c r="U15" s="7"/>
      <c r="V15" s="7"/>
      <c r="W15" s="3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43"/>
    </row>
    <row r="16" spans="1:47" x14ac:dyDescent="0.25">
      <c r="A16" s="24">
        <f t="shared" si="0"/>
        <v>13</v>
      </c>
      <c r="B16" s="28" t="s">
        <v>81</v>
      </c>
      <c r="C16" s="27" t="s">
        <v>82</v>
      </c>
      <c r="D16" s="12">
        <f t="shared" si="1"/>
        <v>6</v>
      </c>
      <c r="E16" s="8">
        <f t="shared" si="2"/>
        <v>8</v>
      </c>
      <c r="F16" s="7">
        <f t="shared" si="3"/>
        <v>48</v>
      </c>
      <c r="G16" s="7">
        <f t="shared" si="4"/>
        <v>45</v>
      </c>
      <c r="H16" s="7">
        <f t="shared" si="5"/>
        <v>3</v>
      </c>
      <c r="I16" s="9">
        <v>0</v>
      </c>
      <c r="J16" s="11">
        <v>0</v>
      </c>
      <c r="K16" s="10">
        <v>1</v>
      </c>
      <c r="L16" s="7">
        <v>5</v>
      </c>
      <c r="M16" s="7">
        <v>12</v>
      </c>
      <c r="N16" s="7">
        <v>7</v>
      </c>
      <c r="O16" s="7">
        <v>3</v>
      </c>
      <c r="P16" s="10">
        <v>17</v>
      </c>
      <c r="Q16" s="7">
        <v>4</v>
      </c>
      <c r="R16" s="7"/>
      <c r="S16" s="7"/>
      <c r="T16" s="7"/>
      <c r="U16" s="7"/>
      <c r="V16" s="7"/>
      <c r="W16" s="3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3"/>
    </row>
    <row r="17" spans="1:48" x14ac:dyDescent="0.25">
      <c r="A17" s="24">
        <f t="shared" si="0"/>
        <v>14</v>
      </c>
      <c r="B17" s="58" t="s">
        <v>14</v>
      </c>
      <c r="C17" s="33" t="s">
        <v>99</v>
      </c>
      <c r="D17" s="12">
        <f t="shared" si="1"/>
        <v>4</v>
      </c>
      <c r="E17" s="8">
        <f t="shared" si="2"/>
        <v>10.25</v>
      </c>
      <c r="F17" s="7">
        <f t="shared" si="3"/>
        <v>41</v>
      </c>
      <c r="G17" s="7">
        <f t="shared" si="4"/>
        <v>41</v>
      </c>
      <c r="H17" s="7">
        <f t="shared" si="5"/>
        <v>0</v>
      </c>
      <c r="I17" s="9">
        <v>1</v>
      </c>
      <c r="J17" s="11">
        <v>0</v>
      </c>
      <c r="K17" s="10">
        <v>0</v>
      </c>
      <c r="L17" s="7">
        <v>3</v>
      </c>
      <c r="M17" s="9">
        <v>23</v>
      </c>
      <c r="N17" s="7">
        <v>11</v>
      </c>
      <c r="O17" s="7">
        <v>0</v>
      </c>
      <c r="P17" s="7">
        <v>4</v>
      </c>
      <c r="Q17" s="7">
        <v>0</v>
      </c>
      <c r="R17" s="7"/>
      <c r="S17" s="7"/>
      <c r="T17" s="7"/>
      <c r="U17" s="7"/>
      <c r="V17" s="7"/>
      <c r="W17" s="3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43"/>
    </row>
    <row r="18" spans="1:48" x14ac:dyDescent="0.25">
      <c r="A18" s="24">
        <f t="shared" si="0"/>
        <v>15</v>
      </c>
      <c r="B18" s="28" t="s">
        <v>77</v>
      </c>
      <c r="C18" s="27" t="s">
        <v>108</v>
      </c>
      <c r="D18" s="12">
        <f t="shared" si="1"/>
        <v>4</v>
      </c>
      <c r="E18" s="8">
        <f t="shared" si="2"/>
        <v>10</v>
      </c>
      <c r="F18" s="7">
        <f t="shared" si="3"/>
        <v>40</v>
      </c>
      <c r="G18" s="7">
        <f t="shared" si="4"/>
        <v>40</v>
      </c>
      <c r="H18" s="7">
        <f t="shared" si="5"/>
        <v>0</v>
      </c>
      <c r="I18" s="9">
        <v>0</v>
      </c>
      <c r="J18" s="11">
        <v>0</v>
      </c>
      <c r="K18" s="10">
        <v>1</v>
      </c>
      <c r="L18" s="10">
        <v>15</v>
      </c>
      <c r="M18" s="7">
        <v>2</v>
      </c>
      <c r="N18" s="7">
        <v>0</v>
      </c>
      <c r="O18" s="7">
        <v>11</v>
      </c>
      <c r="P18" s="7">
        <v>0</v>
      </c>
      <c r="Q18" s="7">
        <v>12</v>
      </c>
      <c r="R18" s="7"/>
      <c r="S18" s="7"/>
      <c r="T18" s="7"/>
      <c r="U18" s="7"/>
      <c r="V18" s="7"/>
      <c r="W18" s="3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43"/>
    </row>
    <row r="19" spans="1:48" x14ac:dyDescent="0.25">
      <c r="A19" s="24">
        <f t="shared" si="0"/>
        <v>16</v>
      </c>
      <c r="B19" s="28" t="s">
        <v>97</v>
      </c>
      <c r="C19" s="27" t="s">
        <v>101</v>
      </c>
      <c r="D19" s="12">
        <f t="shared" si="1"/>
        <v>6</v>
      </c>
      <c r="E19" s="8">
        <f t="shared" si="2"/>
        <v>7</v>
      </c>
      <c r="F19" s="7">
        <f t="shared" si="3"/>
        <v>42</v>
      </c>
      <c r="G19" s="7">
        <f t="shared" si="4"/>
        <v>38</v>
      </c>
      <c r="H19" s="7">
        <f t="shared" si="5"/>
        <v>4</v>
      </c>
      <c r="I19" s="9">
        <v>0</v>
      </c>
      <c r="J19" s="11">
        <v>0</v>
      </c>
      <c r="K19" s="10">
        <v>0</v>
      </c>
      <c r="L19" s="7">
        <v>4</v>
      </c>
      <c r="M19" s="7">
        <v>4</v>
      </c>
      <c r="N19" s="7">
        <v>12</v>
      </c>
      <c r="O19" s="7">
        <v>6</v>
      </c>
      <c r="P19" s="7">
        <v>6</v>
      </c>
      <c r="Q19" s="7">
        <v>10</v>
      </c>
      <c r="R19" s="7"/>
      <c r="S19" s="7"/>
      <c r="T19" s="7"/>
      <c r="U19" s="7"/>
      <c r="V19" s="7"/>
      <c r="W19" s="3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43"/>
    </row>
    <row r="20" spans="1:48" x14ac:dyDescent="0.25">
      <c r="A20" s="37">
        <f t="shared" si="0"/>
        <v>17</v>
      </c>
      <c r="B20" s="28" t="s">
        <v>114</v>
      </c>
      <c r="C20" s="27" t="s">
        <v>115</v>
      </c>
      <c r="D20" s="12">
        <f t="shared" si="1"/>
        <v>4</v>
      </c>
      <c r="E20" s="8">
        <f t="shared" si="2"/>
        <v>8</v>
      </c>
      <c r="F20" s="7">
        <f t="shared" si="3"/>
        <v>32</v>
      </c>
      <c r="G20" s="7">
        <f t="shared" si="4"/>
        <v>32</v>
      </c>
      <c r="H20" s="7">
        <f t="shared" si="5"/>
        <v>0</v>
      </c>
      <c r="I20" s="9">
        <v>0</v>
      </c>
      <c r="J20" s="11">
        <v>0</v>
      </c>
      <c r="K20" s="10">
        <v>0</v>
      </c>
      <c r="L20" s="32">
        <v>0</v>
      </c>
      <c r="M20" s="32">
        <v>16</v>
      </c>
      <c r="N20" s="32">
        <v>5</v>
      </c>
      <c r="O20" s="32">
        <v>0</v>
      </c>
      <c r="P20" s="32">
        <v>2</v>
      </c>
      <c r="Q20" s="32">
        <v>9</v>
      </c>
      <c r="R20" s="32"/>
      <c r="S20" s="32"/>
      <c r="T20" s="32"/>
      <c r="U20" s="32"/>
      <c r="V20" s="32"/>
      <c r="W20" s="36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44"/>
    </row>
    <row r="21" spans="1:48" x14ac:dyDescent="0.25">
      <c r="A21" s="24">
        <f t="shared" si="0"/>
        <v>18</v>
      </c>
      <c r="B21" s="28" t="s">
        <v>140</v>
      </c>
      <c r="C21" s="27" t="s">
        <v>141</v>
      </c>
      <c r="D21" s="12">
        <f t="shared" si="1"/>
        <v>3</v>
      </c>
      <c r="E21" s="8">
        <f t="shared" si="2"/>
        <v>9.6666666666666661</v>
      </c>
      <c r="F21" s="7">
        <f t="shared" si="3"/>
        <v>29</v>
      </c>
      <c r="G21" s="7">
        <f t="shared" si="4"/>
        <v>29</v>
      </c>
      <c r="H21" s="7">
        <f t="shared" si="5"/>
        <v>0</v>
      </c>
      <c r="I21" s="9">
        <v>0</v>
      </c>
      <c r="J21" s="11">
        <v>0</v>
      </c>
      <c r="K21" s="10">
        <v>0</v>
      </c>
      <c r="L21" s="7">
        <v>0</v>
      </c>
      <c r="M21" s="7">
        <v>0</v>
      </c>
      <c r="N21" s="7">
        <v>0</v>
      </c>
      <c r="O21" s="7">
        <v>12</v>
      </c>
      <c r="P21" s="7">
        <v>9</v>
      </c>
      <c r="Q21" s="7">
        <v>8</v>
      </c>
      <c r="R21" s="7"/>
      <c r="S21" s="7"/>
      <c r="T21" s="7"/>
      <c r="U21" s="7"/>
      <c r="V21" s="7"/>
      <c r="W21" s="3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43"/>
    </row>
    <row r="22" spans="1:48" x14ac:dyDescent="0.25">
      <c r="A22" s="24">
        <f t="shared" si="0"/>
        <v>19</v>
      </c>
      <c r="B22" s="34" t="s">
        <v>135</v>
      </c>
      <c r="C22" s="27" t="s">
        <v>136</v>
      </c>
      <c r="D22" s="12">
        <f t="shared" si="1"/>
        <v>2</v>
      </c>
      <c r="E22" s="8">
        <f t="shared" si="2"/>
        <v>11</v>
      </c>
      <c r="F22" s="7">
        <f t="shared" si="3"/>
        <v>22</v>
      </c>
      <c r="G22" s="7">
        <f t="shared" si="4"/>
        <v>22</v>
      </c>
      <c r="H22" s="7">
        <f t="shared" si="5"/>
        <v>0</v>
      </c>
      <c r="I22" s="9">
        <v>0</v>
      </c>
      <c r="J22" s="11">
        <v>0</v>
      </c>
      <c r="K22" s="10">
        <v>0</v>
      </c>
      <c r="L22" s="7">
        <v>0</v>
      </c>
      <c r="M22" s="7">
        <v>13</v>
      </c>
      <c r="N22" s="7">
        <v>9</v>
      </c>
      <c r="O22" s="7">
        <v>0</v>
      </c>
      <c r="P22" s="7">
        <v>0</v>
      </c>
      <c r="Q22" s="7">
        <v>0</v>
      </c>
      <c r="R22" s="7"/>
      <c r="S22" s="7"/>
      <c r="T22" s="7"/>
      <c r="U22" s="7"/>
      <c r="V22" s="7"/>
      <c r="W22" s="3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5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43"/>
    </row>
    <row r="23" spans="1:48" x14ac:dyDescent="0.25">
      <c r="A23" s="24">
        <f t="shared" si="0"/>
        <v>20</v>
      </c>
      <c r="B23" s="29" t="s">
        <v>138</v>
      </c>
      <c r="C23" s="27" t="s">
        <v>139</v>
      </c>
      <c r="D23" s="12">
        <f t="shared" si="1"/>
        <v>3</v>
      </c>
      <c r="E23" s="8">
        <f t="shared" si="2"/>
        <v>7</v>
      </c>
      <c r="F23" s="7">
        <f t="shared" si="3"/>
        <v>21</v>
      </c>
      <c r="G23" s="7">
        <f t="shared" si="4"/>
        <v>21</v>
      </c>
      <c r="H23" s="7">
        <f t="shared" si="5"/>
        <v>0</v>
      </c>
      <c r="I23" s="9">
        <v>0</v>
      </c>
      <c r="J23" s="11">
        <v>0</v>
      </c>
      <c r="K23" s="38">
        <v>0</v>
      </c>
      <c r="L23" s="39">
        <v>0</v>
      </c>
      <c r="M23" s="39">
        <v>0</v>
      </c>
      <c r="N23" s="39">
        <v>0</v>
      </c>
      <c r="O23" s="39">
        <v>10</v>
      </c>
      <c r="P23" s="39">
        <v>8</v>
      </c>
      <c r="Q23" s="39">
        <v>3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6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6"/>
    </row>
    <row r="24" spans="1:48" x14ac:dyDescent="0.25">
      <c r="A24" s="37">
        <f t="shared" si="0"/>
        <v>21</v>
      </c>
      <c r="B24" s="28" t="s">
        <v>116</v>
      </c>
      <c r="C24" s="27" t="s">
        <v>117</v>
      </c>
      <c r="D24" s="12">
        <f t="shared" si="1"/>
        <v>3</v>
      </c>
      <c r="E24" s="8">
        <f t="shared" si="2"/>
        <v>5.333333333333333</v>
      </c>
      <c r="F24" s="7">
        <f t="shared" si="3"/>
        <v>16</v>
      </c>
      <c r="G24" s="7">
        <f t="shared" si="4"/>
        <v>16</v>
      </c>
      <c r="H24" s="7">
        <f t="shared" si="5"/>
        <v>0</v>
      </c>
      <c r="I24" s="9">
        <v>0</v>
      </c>
      <c r="J24" s="11">
        <v>0</v>
      </c>
      <c r="K24" s="10">
        <v>0</v>
      </c>
      <c r="L24" s="32">
        <v>0</v>
      </c>
      <c r="M24" s="32">
        <v>0</v>
      </c>
      <c r="N24" s="32">
        <v>3</v>
      </c>
      <c r="O24" s="32">
        <v>0</v>
      </c>
      <c r="P24" s="32">
        <v>11</v>
      </c>
      <c r="Q24" s="32">
        <v>2</v>
      </c>
      <c r="R24" s="32"/>
      <c r="S24" s="32"/>
      <c r="T24" s="32"/>
      <c r="U24" s="32"/>
      <c r="V24" s="32"/>
      <c r="W24" s="36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6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53"/>
      <c r="AV24" s="46"/>
    </row>
    <row r="25" spans="1:48" x14ac:dyDescent="0.25">
      <c r="A25" s="37">
        <f t="shared" si="0"/>
        <v>22</v>
      </c>
      <c r="B25" s="28" t="s">
        <v>133</v>
      </c>
      <c r="C25" s="27" t="s">
        <v>134</v>
      </c>
      <c r="D25" s="12">
        <f t="shared" si="1"/>
        <v>1</v>
      </c>
      <c r="E25" s="8">
        <f t="shared" si="2"/>
        <v>8</v>
      </c>
      <c r="F25" s="7">
        <f t="shared" si="3"/>
        <v>8</v>
      </c>
      <c r="G25" s="7">
        <f t="shared" si="4"/>
        <v>8</v>
      </c>
      <c r="H25" s="7">
        <f t="shared" si="5"/>
        <v>0</v>
      </c>
      <c r="I25" s="9">
        <v>0</v>
      </c>
      <c r="J25" s="11">
        <v>0</v>
      </c>
      <c r="K25" s="10">
        <v>0</v>
      </c>
      <c r="L25" s="39">
        <v>0</v>
      </c>
      <c r="M25" s="39">
        <v>8</v>
      </c>
      <c r="N25" s="39">
        <v>0</v>
      </c>
      <c r="O25" s="39">
        <v>0</v>
      </c>
      <c r="P25" s="39">
        <v>0</v>
      </c>
      <c r="Q25" s="39">
        <v>0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6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6"/>
    </row>
    <row r="26" spans="1:48" x14ac:dyDescent="0.25">
      <c r="A26" s="37">
        <f t="shared" si="0"/>
        <v>23</v>
      </c>
      <c r="B26" s="29" t="s">
        <v>118</v>
      </c>
      <c r="C26" s="27" t="s">
        <v>119</v>
      </c>
      <c r="D26" s="12">
        <f t="shared" si="1"/>
        <v>1</v>
      </c>
      <c r="E26" s="8">
        <f t="shared" si="2"/>
        <v>6</v>
      </c>
      <c r="F26" s="7">
        <f t="shared" si="3"/>
        <v>6</v>
      </c>
      <c r="G26" s="7">
        <f t="shared" si="4"/>
        <v>6</v>
      </c>
      <c r="H26" s="7">
        <f t="shared" si="5"/>
        <v>0</v>
      </c>
      <c r="I26" s="9">
        <v>0</v>
      </c>
      <c r="J26" s="11">
        <v>0</v>
      </c>
      <c r="K26" s="38">
        <v>0</v>
      </c>
      <c r="L26" s="39">
        <v>6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6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6"/>
    </row>
    <row r="27" spans="1:48" x14ac:dyDescent="0.25">
      <c r="A27" s="37">
        <f t="shared" si="0"/>
        <v>24</v>
      </c>
      <c r="B27" s="29" t="s">
        <v>125</v>
      </c>
      <c r="C27" s="27" t="s">
        <v>126</v>
      </c>
      <c r="D27" s="12">
        <f t="shared" si="1"/>
        <v>1</v>
      </c>
      <c r="E27" s="8">
        <f t="shared" si="2"/>
        <v>2</v>
      </c>
      <c r="F27" s="7">
        <f t="shared" si="3"/>
        <v>2</v>
      </c>
      <c r="G27" s="7">
        <f t="shared" si="4"/>
        <v>2</v>
      </c>
      <c r="H27" s="7">
        <f t="shared" si="5"/>
        <v>0</v>
      </c>
      <c r="I27" s="9">
        <v>0</v>
      </c>
      <c r="J27" s="11">
        <v>0</v>
      </c>
      <c r="K27" s="38">
        <v>0</v>
      </c>
      <c r="L27" s="39">
        <v>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6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6"/>
    </row>
    <row r="28" spans="1:48" x14ac:dyDescent="0.25">
      <c r="A28" s="24">
        <f t="shared" si="0"/>
        <v>25</v>
      </c>
      <c r="B28" s="29" t="s">
        <v>95</v>
      </c>
      <c r="C28" s="27" t="s">
        <v>96</v>
      </c>
      <c r="D28" s="12">
        <f t="shared" si="1"/>
        <v>1</v>
      </c>
      <c r="E28" s="8">
        <f t="shared" si="2"/>
        <v>1</v>
      </c>
      <c r="F28" s="7">
        <f t="shared" si="3"/>
        <v>1</v>
      </c>
      <c r="G28" s="7">
        <f t="shared" si="4"/>
        <v>1</v>
      </c>
      <c r="H28" s="7">
        <f t="shared" si="5"/>
        <v>0</v>
      </c>
      <c r="I28" s="9">
        <v>0</v>
      </c>
      <c r="J28" s="11">
        <v>0</v>
      </c>
      <c r="K28" s="38">
        <v>0</v>
      </c>
      <c r="L28" s="39">
        <v>0</v>
      </c>
      <c r="M28" s="39">
        <v>1</v>
      </c>
      <c r="N28" s="39">
        <v>0</v>
      </c>
      <c r="O28" s="39">
        <v>0</v>
      </c>
      <c r="P28" s="39">
        <v>0</v>
      </c>
      <c r="Q28" s="39">
        <v>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6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6"/>
    </row>
    <row r="29" spans="1:48" ht="15.75" hidden="1" thickBot="1" x14ac:dyDescent="0.3">
      <c r="A29" s="24">
        <f t="shared" ref="A29:A31" si="6">ROW(A29)-3</f>
        <v>26</v>
      </c>
      <c r="B29" s="29" t="s">
        <v>79</v>
      </c>
      <c r="C29" s="23" t="s">
        <v>102</v>
      </c>
      <c r="D29" s="12">
        <f t="shared" ref="D29:D31" si="7">COUNTIF(L29:AU29,"&gt;0")</f>
        <v>0</v>
      </c>
      <c r="E29" s="8">
        <f t="shared" ref="E29:E31" si="8">IF(D29&gt;0,F29/D29,0)</f>
        <v>0</v>
      </c>
      <c r="F29" s="7">
        <f t="shared" ref="F29:F31" si="9">SUM(L29:AU29)</f>
        <v>0</v>
      </c>
      <c r="G29" s="7" t="e">
        <f t="shared" ref="G29:G31" si="10">SUMIF(L29:AU29,"&gt;="&amp;LARGE(L29:AU29,$AA$1))-(COUNTIF(L29:AU29,"&gt;="&amp;LARGE(L29:AU29,$AA$1))-$AA$1)*LARGE(L29:AU29,$AA$1)</f>
        <v>#NUM!</v>
      </c>
      <c r="H29" s="7" t="e">
        <f t="shared" ref="H29:H31" si="11">IF($Y$1&gt;3,LARGE(L29:AU29,$AA$1+1),0)</f>
        <v>#NUM!</v>
      </c>
      <c r="I29" s="9">
        <v>0</v>
      </c>
      <c r="J29" s="11">
        <v>0</v>
      </c>
      <c r="K29" s="38">
        <v>0</v>
      </c>
      <c r="L29" s="40">
        <v>0</v>
      </c>
      <c r="M29" s="40">
        <v>0</v>
      </c>
      <c r="N29" s="40">
        <v>0</v>
      </c>
      <c r="O29" s="40">
        <v>0</v>
      </c>
      <c r="P29" s="40"/>
      <c r="Q29" s="40"/>
      <c r="R29" s="40"/>
      <c r="S29" s="40"/>
      <c r="T29" s="40"/>
      <c r="U29" s="40"/>
      <c r="V29" s="40"/>
      <c r="W29" s="39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2"/>
      <c r="AV29" s="46"/>
    </row>
    <row r="30" spans="1:48" hidden="1" x14ac:dyDescent="0.25">
      <c r="A30" s="24">
        <f t="shared" si="6"/>
        <v>27</v>
      </c>
      <c r="B30" s="29" t="s">
        <v>80</v>
      </c>
      <c r="C30" s="27" t="s">
        <v>104</v>
      </c>
      <c r="D30" s="12">
        <f t="shared" si="7"/>
        <v>0</v>
      </c>
      <c r="E30" s="8">
        <f t="shared" si="8"/>
        <v>0</v>
      </c>
      <c r="F30" s="7">
        <f t="shared" si="9"/>
        <v>0</v>
      </c>
      <c r="G30" s="7" t="e">
        <f t="shared" si="10"/>
        <v>#NUM!</v>
      </c>
      <c r="H30" s="7" t="e">
        <f t="shared" si="11"/>
        <v>#NUM!</v>
      </c>
      <c r="I30" s="9">
        <v>0</v>
      </c>
      <c r="J30" s="11">
        <v>0</v>
      </c>
      <c r="K30" s="38">
        <v>0</v>
      </c>
      <c r="L30" s="40">
        <v>0</v>
      </c>
      <c r="M30" s="40">
        <v>0</v>
      </c>
      <c r="N30" s="40">
        <v>0</v>
      </c>
      <c r="O30" s="40">
        <v>0</v>
      </c>
      <c r="P30" s="40"/>
      <c r="Q30" s="40"/>
      <c r="R30" s="40"/>
      <c r="S30" s="40"/>
      <c r="T30" s="40"/>
      <c r="U30" s="40"/>
      <c r="V30" s="40"/>
      <c r="W30" s="39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6"/>
    </row>
    <row r="31" spans="1:48" hidden="1" x14ac:dyDescent="0.25">
      <c r="A31" s="24">
        <f t="shared" si="6"/>
        <v>28</v>
      </c>
      <c r="B31" s="28" t="s">
        <v>98</v>
      </c>
      <c r="C31" s="27" t="s">
        <v>106</v>
      </c>
      <c r="D31" s="12">
        <f t="shared" si="7"/>
        <v>0</v>
      </c>
      <c r="E31" s="8">
        <f t="shared" si="8"/>
        <v>0</v>
      </c>
      <c r="F31" s="7">
        <f t="shared" si="9"/>
        <v>0</v>
      </c>
      <c r="G31" s="7" t="e">
        <f t="shared" si="10"/>
        <v>#NUM!</v>
      </c>
      <c r="H31" s="7" t="e">
        <f t="shared" si="11"/>
        <v>#NUM!</v>
      </c>
      <c r="I31" s="9">
        <v>0</v>
      </c>
      <c r="J31" s="11">
        <v>0</v>
      </c>
      <c r="K31" s="10">
        <v>0</v>
      </c>
      <c r="L31" s="7">
        <v>0</v>
      </c>
      <c r="M31" s="7">
        <v>0</v>
      </c>
      <c r="N31" s="7">
        <v>0</v>
      </c>
      <c r="O31" s="7">
        <v>0</v>
      </c>
      <c r="P31" s="7"/>
      <c r="Q31" s="7"/>
      <c r="R31" s="7"/>
      <c r="S31" s="7"/>
      <c r="T31" s="7"/>
      <c r="U31" s="7"/>
      <c r="V31" s="7"/>
      <c r="W31" s="36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7"/>
    </row>
    <row r="32" spans="1:48" x14ac:dyDescent="0.25">
      <c r="L32">
        <f>COUNTIF(L4:L31,"&gt;0")</f>
        <v>16</v>
      </c>
      <c r="M32">
        <f t="shared" ref="M32:N32" si="12">COUNTIF(M4:M31,"&gt;0")</f>
        <v>20</v>
      </c>
      <c r="N32">
        <f t="shared" si="12"/>
        <v>18</v>
      </c>
      <c r="O32">
        <f t="shared" ref="O32" si="13">COUNTIF(O4:O31,"&gt;0")</f>
        <v>16</v>
      </c>
      <c r="P32">
        <f t="shared" ref="P32" si="14">COUNTIF(P4:P31,"&gt;0")</f>
        <v>18</v>
      </c>
      <c r="Q32">
        <f t="shared" ref="Q32" si="15">COUNTIF(Q4:Q31,"&gt;0")</f>
        <v>19</v>
      </c>
      <c r="R32">
        <f t="shared" ref="R32" si="16">COUNTIF(R4:R31,"&gt;0")</f>
        <v>0</v>
      </c>
      <c r="S32">
        <f t="shared" ref="S32" si="17">COUNTIF(S4:S31,"&gt;0")</f>
        <v>0</v>
      </c>
      <c r="T32">
        <f t="shared" ref="T32" si="18">COUNTIF(T4:T31,"&gt;0")</f>
        <v>0</v>
      </c>
      <c r="U32">
        <f t="shared" ref="U32" si="19">COUNTIF(U4:U31,"&gt;0")</f>
        <v>0</v>
      </c>
      <c r="V32">
        <f t="shared" ref="V32" si="20">COUNTIF(V4:V31,"&gt;0")</f>
        <v>0</v>
      </c>
      <c r="W32">
        <f t="shared" ref="W32" si="21">COUNTIF(W4:W31,"&gt;0")</f>
        <v>0</v>
      </c>
      <c r="X32">
        <f t="shared" ref="X32" si="22">COUNTIF(X4:X31,"&gt;0")</f>
        <v>0</v>
      </c>
      <c r="Y32">
        <f t="shared" ref="Y32" si="23">COUNTIF(Y4:Y31,"&gt;0")</f>
        <v>0</v>
      </c>
      <c r="Z32">
        <f t="shared" ref="Z32" si="24">COUNTIF(Z4:Z31,"&gt;0")</f>
        <v>0</v>
      </c>
      <c r="AA32">
        <f t="shared" ref="AA32" si="25">COUNTIF(AA4:AA31,"&gt;0")</f>
        <v>0</v>
      </c>
      <c r="AB32">
        <f t="shared" ref="AB32" si="26">COUNTIF(AB4:AB31,"&gt;0")</f>
        <v>0</v>
      </c>
      <c r="AC32">
        <f t="shared" ref="AC32" si="27">COUNTIF(AC4:AC31,"&gt;0")</f>
        <v>0</v>
      </c>
      <c r="AD32">
        <f t="shared" ref="AD32" si="28">COUNTIF(AD4:AD31,"&gt;0")</f>
        <v>0</v>
      </c>
      <c r="AE32">
        <f t="shared" ref="AE32" si="29">COUNTIF(AE4:AE31,"&gt;0")</f>
        <v>0</v>
      </c>
      <c r="AF32">
        <f t="shared" ref="AF32" si="30">COUNTIF(AF4:AF31,"&gt;0")</f>
        <v>0</v>
      </c>
      <c r="AG32">
        <f t="shared" ref="AG32" si="31">COUNTIF(AG4:AG31,"&gt;0")</f>
        <v>0</v>
      </c>
      <c r="AH32">
        <f t="shared" ref="AH32:AU32" si="32">COUNTIF(AH4:AH24,"&gt;0")</f>
        <v>0</v>
      </c>
      <c r="AI32">
        <f t="shared" si="32"/>
        <v>0</v>
      </c>
      <c r="AJ32">
        <f t="shared" si="32"/>
        <v>0</v>
      </c>
      <c r="AK32">
        <f t="shared" si="32"/>
        <v>0</v>
      </c>
      <c r="AL32">
        <f t="shared" si="32"/>
        <v>0</v>
      </c>
      <c r="AM32">
        <f t="shared" si="32"/>
        <v>0</v>
      </c>
      <c r="AN32">
        <f t="shared" si="32"/>
        <v>0</v>
      </c>
      <c r="AO32">
        <f t="shared" si="32"/>
        <v>0</v>
      </c>
      <c r="AP32">
        <f t="shared" si="32"/>
        <v>0</v>
      </c>
      <c r="AQ32">
        <f t="shared" si="32"/>
        <v>0</v>
      </c>
      <c r="AR32">
        <f t="shared" si="32"/>
        <v>0</v>
      </c>
      <c r="AS32">
        <f t="shared" si="32"/>
        <v>0</v>
      </c>
      <c r="AT32">
        <f t="shared" si="32"/>
        <v>0</v>
      </c>
      <c r="AU32" s="45">
        <f t="shared" si="32"/>
        <v>0</v>
      </c>
    </row>
    <row r="35" spans="7:17" x14ac:dyDescent="0.25">
      <c r="G35" t="s">
        <v>131</v>
      </c>
      <c r="I35" s="50">
        <v>0.15</v>
      </c>
      <c r="K35" t="s">
        <v>128</v>
      </c>
      <c r="L35">
        <f>16*15%</f>
        <v>2.4</v>
      </c>
      <c r="M35">
        <f>20*15%</f>
        <v>3</v>
      </c>
      <c r="N35">
        <f>18*15%</f>
        <v>2.6999999999999997</v>
      </c>
      <c r="O35">
        <f>16*15%</f>
        <v>2.4</v>
      </c>
      <c r="P35">
        <f>18*15%</f>
        <v>2.6999999999999997</v>
      </c>
      <c r="Q35">
        <f>19*15%</f>
        <v>2.85</v>
      </c>
    </row>
    <row r="36" spans="7:17" x14ac:dyDescent="0.25">
      <c r="I36" s="50">
        <v>0.1</v>
      </c>
      <c r="K36" t="s">
        <v>129</v>
      </c>
      <c r="L36" s="48">
        <f>16*10%</f>
        <v>1.6</v>
      </c>
      <c r="M36">
        <f>20*10%</f>
        <v>2</v>
      </c>
      <c r="N36">
        <f>18*10%</f>
        <v>1.8</v>
      </c>
      <c r="O36">
        <f>16*10%</f>
        <v>1.6</v>
      </c>
      <c r="P36">
        <f>18*10%</f>
        <v>1.8</v>
      </c>
      <c r="Q36">
        <f>19*10%</f>
        <v>1.9000000000000001</v>
      </c>
    </row>
    <row r="37" spans="7:17" x14ac:dyDescent="0.25">
      <c r="I37" s="50">
        <v>0.05</v>
      </c>
      <c r="K37" t="s">
        <v>130</v>
      </c>
      <c r="L37" s="48">
        <f>16*5%</f>
        <v>0.8</v>
      </c>
      <c r="M37">
        <f>20*5%</f>
        <v>1</v>
      </c>
      <c r="N37">
        <f>18*5%</f>
        <v>0.9</v>
      </c>
      <c r="O37">
        <f>16*5%</f>
        <v>0.8</v>
      </c>
      <c r="P37">
        <f>18*5%</f>
        <v>0.9</v>
      </c>
      <c r="Q37">
        <f>19*5%</f>
        <v>0.95000000000000007</v>
      </c>
    </row>
  </sheetData>
  <sortState xmlns:xlrd2="http://schemas.microsoft.com/office/spreadsheetml/2017/richdata2" ref="A3:AU49">
    <sortCondition descending="1" ref="G3"/>
  </sortState>
  <mergeCells count="1">
    <mergeCell ref="U1:X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Schopper</dc:creator>
  <cp:lastModifiedBy>User</cp:lastModifiedBy>
  <dcterms:created xsi:type="dcterms:W3CDTF">2016-09-19T10:04:20Z</dcterms:created>
  <dcterms:modified xsi:type="dcterms:W3CDTF">2022-11-21T20:33:49Z</dcterms:modified>
</cp:coreProperties>
</file>