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1E9CE662-BCCA-4C88-922F-994C45ABE3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_FilterDatabase" localSheetId="0" hidden="1">Tabelle1!$A$4:$AT$35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40" i="1"/>
  <c r="L39" i="1"/>
  <c r="A20" i="1" l="1"/>
  <c r="D20" i="1"/>
  <c r="F20" i="1"/>
  <c r="AB36" i="1"/>
  <c r="A5" i="1"/>
  <c r="A17" i="1"/>
  <c r="A21" i="1"/>
  <c r="A10" i="1"/>
  <c r="A22" i="1"/>
  <c r="A26" i="1"/>
  <c r="A27" i="1"/>
  <c r="A28" i="1"/>
  <c r="A29" i="1"/>
  <c r="A30" i="1"/>
  <c r="A31" i="1"/>
  <c r="A32" i="1"/>
  <c r="A33" i="1"/>
  <c r="A34" i="1"/>
  <c r="A35" i="1"/>
  <c r="D5" i="1"/>
  <c r="D17" i="1"/>
  <c r="D21" i="1"/>
  <c r="D10" i="1"/>
  <c r="D22" i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F5" i="1"/>
  <c r="F17" i="1"/>
  <c r="F21" i="1"/>
  <c r="F10" i="1"/>
  <c r="F22" i="1"/>
  <c r="F26" i="1"/>
  <c r="F27" i="1"/>
  <c r="F28" i="1"/>
  <c r="F29" i="1"/>
  <c r="F30" i="1"/>
  <c r="F31" i="1"/>
  <c r="F32" i="1"/>
  <c r="F33" i="1"/>
  <c r="F34" i="1"/>
  <c r="F35" i="1"/>
  <c r="E20" i="1" l="1"/>
  <c r="E22" i="1"/>
  <c r="E10" i="1"/>
  <c r="E21" i="1"/>
  <c r="E17" i="1"/>
  <c r="E5" i="1"/>
  <c r="A25" i="1"/>
  <c r="D25" i="1"/>
  <c r="F25" i="1"/>
  <c r="E25" i="1" l="1"/>
  <c r="A7" i="1" l="1"/>
  <c r="D7" i="1"/>
  <c r="F7" i="1"/>
  <c r="E7" i="1" l="1"/>
  <c r="A14" i="1" l="1"/>
  <c r="D14" i="1"/>
  <c r="F14" i="1"/>
  <c r="E14" i="1" l="1"/>
  <c r="A15" i="1"/>
  <c r="D15" i="1"/>
  <c r="F15" i="1"/>
  <c r="A16" i="1"/>
  <c r="D16" i="1"/>
  <c r="F16" i="1"/>
  <c r="E16" i="1" l="1"/>
  <c r="E15" i="1"/>
  <c r="Y36" i="1" l="1"/>
  <c r="Z36" i="1"/>
  <c r="AA36" i="1"/>
  <c r="AC36" i="1"/>
  <c r="AD36" i="1"/>
  <c r="AE36" i="1"/>
  <c r="AF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S41" i="1" l="1"/>
  <c r="S39" i="1"/>
  <c r="S40" i="1"/>
  <c r="U40" i="1"/>
  <c r="U39" i="1"/>
  <c r="U41" i="1"/>
  <c r="AD41" i="1"/>
  <c r="AD40" i="1"/>
  <c r="AD39" i="1"/>
  <c r="AA40" i="1"/>
  <c r="AA41" i="1"/>
  <c r="AA39" i="1"/>
  <c r="R41" i="1"/>
  <c r="R39" i="1"/>
  <c r="R40" i="1"/>
  <c r="X40" i="1"/>
  <c r="X41" i="1"/>
  <c r="X39" i="1"/>
  <c r="T40" i="1"/>
  <c r="T41" i="1"/>
  <c r="T39" i="1"/>
  <c r="AC41" i="1"/>
  <c r="AC40" i="1"/>
  <c r="AC39" i="1"/>
  <c r="Z41" i="1"/>
  <c r="Z39" i="1"/>
  <c r="Z40" i="1"/>
  <c r="W41" i="1"/>
  <c r="W39" i="1"/>
  <c r="W40" i="1"/>
  <c r="AB41" i="1"/>
  <c r="AB40" i="1"/>
  <c r="AB39" i="1"/>
  <c r="Y39" i="1"/>
  <c r="Y40" i="1"/>
  <c r="Y41" i="1"/>
  <c r="O40" i="1"/>
  <c r="O41" i="1"/>
  <c r="O39" i="1"/>
  <c r="N41" i="1"/>
  <c r="N39" i="1"/>
  <c r="N40" i="1"/>
  <c r="Q40" i="1"/>
  <c r="Q41" i="1"/>
  <c r="Q39" i="1"/>
  <c r="AF41" i="1"/>
  <c r="AF40" i="1"/>
  <c r="AF39" i="1"/>
  <c r="P40" i="1"/>
  <c r="P41" i="1"/>
  <c r="P39" i="1"/>
  <c r="V41" i="1"/>
  <c r="V39" i="1"/>
  <c r="V40" i="1"/>
  <c r="AE41" i="1"/>
  <c r="AE40" i="1"/>
  <c r="AE39" i="1"/>
  <c r="M39" i="1"/>
  <c r="M41" i="1"/>
  <c r="M40" i="1"/>
  <c r="A19" i="1"/>
  <c r="A6" i="1"/>
  <c r="A8" i="1"/>
  <c r="A9" i="1"/>
  <c r="A4" i="1"/>
  <c r="A13" i="1"/>
  <c r="A12" i="1"/>
  <c r="A23" i="1"/>
  <c r="A11" i="1" l="1"/>
  <c r="A24" i="1" l="1"/>
  <c r="A18" i="1"/>
  <c r="D18" i="1" l="1"/>
  <c r="F18" i="1"/>
  <c r="D23" i="1"/>
  <c r="F23" i="1"/>
  <c r="D12" i="1"/>
  <c r="F12" i="1"/>
  <c r="E12" i="1" l="1"/>
  <c r="E23" i="1"/>
  <c r="E18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G41" i="1" l="1"/>
  <c r="AG40" i="1"/>
  <c r="AG39" i="1"/>
  <c r="AH41" i="1"/>
  <c r="AH40" i="1"/>
  <c r="AH39" i="1"/>
  <c r="F4" i="1"/>
  <c r="D4" i="1"/>
  <c r="F19" i="1"/>
  <c r="D19" i="1"/>
  <c r="F8" i="1"/>
  <c r="D8" i="1"/>
  <c r="F6" i="1"/>
  <c r="D6" i="1"/>
  <c r="F9" i="1"/>
  <c r="D9" i="1"/>
  <c r="F11" i="1"/>
  <c r="D11" i="1"/>
  <c r="F13" i="1"/>
  <c r="D13" i="1"/>
  <c r="F24" i="1"/>
  <c r="D24" i="1"/>
  <c r="E6" i="1" l="1"/>
  <c r="E19" i="1"/>
  <c r="E4" i="1"/>
  <c r="E9" i="1"/>
  <c r="E11" i="1"/>
  <c r="E8" i="1"/>
  <c r="E24" i="1"/>
  <c r="E13" i="1"/>
  <c r="Y1" i="1" l="1"/>
  <c r="AA1" i="1" l="1"/>
  <c r="H27" i="1" l="1"/>
  <c r="G20" i="1"/>
  <c r="H20" i="1"/>
  <c r="H34" i="1"/>
  <c r="H33" i="1"/>
  <c r="H35" i="1"/>
  <c r="H30" i="1"/>
  <c r="H29" i="1"/>
  <c r="H32" i="1"/>
  <c r="H31" i="1"/>
  <c r="H26" i="1"/>
  <c r="H22" i="1"/>
  <c r="H28" i="1"/>
  <c r="G21" i="1"/>
  <c r="G27" i="1"/>
  <c r="G31" i="1"/>
  <c r="G35" i="1"/>
  <c r="G10" i="1"/>
  <c r="G28" i="1"/>
  <c r="G32" i="1"/>
  <c r="G5" i="1"/>
  <c r="G22" i="1"/>
  <c r="G29" i="1"/>
  <c r="G33" i="1"/>
  <c r="G17" i="1"/>
  <c r="G26" i="1"/>
  <c r="G30" i="1"/>
  <c r="G34" i="1"/>
  <c r="H17" i="1"/>
  <c r="H5" i="1"/>
  <c r="H10" i="1"/>
  <c r="H21" i="1"/>
  <c r="H16" i="1"/>
  <c r="H7" i="1"/>
  <c r="H24" i="1"/>
  <c r="H19" i="1"/>
  <c r="H12" i="1"/>
  <c r="H4" i="1"/>
  <c r="H8" i="1"/>
  <c r="H18" i="1"/>
  <c r="H25" i="1"/>
  <c r="H11" i="1"/>
  <c r="H6" i="1"/>
  <c r="H23" i="1"/>
  <c r="H14" i="1"/>
  <c r="H9" i="1"/>
  <c r="H15" i="1"/>
  <c r="H13" i="1"/>
  <c r="G25" i="1"/>
  <c r="G7" i="1"/>
  <c r="G14" i="1"/>
  <c r="G15" i="1"/>
  <c r="G16" i="1"/>
  <c r="G19" i="1"/>
  <c r="G9" i="1"/>
  <c r="G23" i="1"/>
  <c r="G11" i="1"/>
  <c r="G24" i="1"/>
  <c r="G12" i="1"/>
  <c r="G8" i="1"/>
  <c r="G18" i="1"/>
  <c r="G6" i="1"/>
  <c r="G13" i="1"/>
  <c r="G4" i="1"/>
</calcChain>
</file>

<file path=xl/sharedStrings.xml><?xml version="1.0" encoding="utf-8"?>
<sst xmlns="http://schemas.openxmlformats.org/spreadsheetml/2006/main" count="147" uniqueCount="147">
  <si>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</si>
  <si>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</si>
  <si>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</si>
  <si>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</si>
  <si>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</si>
  <si>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</si>
  <si>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</si>
  <si>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</si>
  <si>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</si>
  <si>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</si>
  <si>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</si>
  <si>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</si>
  <si>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</si>
  <si>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</si>
  <si>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</si>
  <si>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</si>
  <si>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</si>
  <si>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</si>
  <si>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</si>
  <si>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</si>
  <si>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</si>
  <si>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</si>
  <si>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</si>
  <si>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</si>
  <si>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</si>
  <si>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</si>
  <si>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</si>
  <si>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</si>
  <si>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</si>
  <si>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</si>
  <si>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</si>
  <si>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</si>
  <si>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</si>
  <si>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</si>
  <si>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</si>
  <si>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</si>
  <si>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</si>
  <si>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</si>
  <si>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</si>
  <si>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</si>
  <si>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</si>
  <si>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</si>
  <si>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</si>
  <si>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</si>
  <si>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</si>
  <si>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</si>
  <si>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</si>
  <si>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</si>
  <si>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</si>
  <si>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</si>
  <si>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</si>
  <si>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</si>
  <si>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</si>
  <si>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</si>
  <si>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</si>
  <si>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</si>
  <si>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</si>
  <si>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</si>
  <si>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</si>
  <si>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</si>
  <si>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</si>
  <si>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</si>
  <si>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</si>
  <si>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</si>
  <si>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</si>
  <si>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</si>
  <si>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</si>
  <si>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</si>
  <si>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</si>
  <si>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Franzl1008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</si>
  <si>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</si>
  <si>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</si>
  <si>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</si>
  <si>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</si>
  <si>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</si>
  <si>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</si>
  <si>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</si>
  <si>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</si>
  <si>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</si>
  <si>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</si>
  <si>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</si>
  <si>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</si>
  <si>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</si>
  <si>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</si>
  <si>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Gerhard L.</t>
  </si>
  <si>
    <t>Helle</t>
  </si>
  <si>
    <t>Fatzerchen</t>
  </si>
  <si>
    <t>GeryMcFly</t>
  </si>
  <si>
    <t>MisterKing</t>
  </si>
  <si>
    <t>Supinda B</t>
  </si>
  <si>
    <t>Choo</t>
  </si>
  <si>
    <t>Ralf G.</t>
  </si>
  <si>
    <t>Schatzi</t>
  </si>
  <si>
    <t>Robert K.</t>
  </si>
  <si>
    <t>Insignia</t>
  </si>
  <si>
    <t>HoDi77</t>
  </si>
  <si>
    <t>1. Platz</t>
  </si>
  <si>
    <t>2. Platz</t>
  </si>
  <si>
    <t>3. Platz</t>
  </si>
  <si>
    <t>prozentuale Aufteilung</t>
  </si>
  <si>
    <t>Holger D.</t>
  </si>
  <si>
    <t>Spieltag 24</t>
  </si>
  <si>
    <t>StritziUweH</t>
  </si>
  <si>
    <t>Julian D.</t>
  </si>
  <si>
    <t>Brauni</t>
  </si>
  <si>
    <t xml:space="preserve">Spieltag 23 </t>
  </si>
  <si>
    <t>Thomas Hel.</t>
  </si>
  <si>
    <t>Maximilian G.</t>
  </si>
  <si>
    <t>MinRäizz</t>
  </si>
  <si>
    <t>Andrea J.</t>
  </si>
  <si>
    <t>AnJa1078</t>
  </si>
  <si>
    <t>Julia B.</t>
  </si>
  <si>
    <t>JuliaBebe</t>
  </si>
  <si>
    <t>Leonard B</t>
  </si>
  <si>
    <t>Leo</t>
  </si>
  <si>
    <t>Spieltag 1 15.09.2024</t>
  </si>
  <si>
    <t>Spieltag 2 29.09.2024</t>
  </si>
  <si>
    <t>Spieltag 3 13.10.2024</t>
  </si>
  <si>
    <t>Spieltag 4 27.10.2024</t>
  </si>
  <si>
    <t>Spieltag 5 03.11.2024</t>
  </si>
  <si>
    <t>Spieltag 6 24.11.2024</t>
  </si>
  <si>
    <t>Spieltag 7 08.12.2024</t>
  </si>
  <si>
    <t>Spieltag 8 15.12.2024</t>
  </si>
  <si>
    <t>Spieltag 9 12.01.2025</t>
  </si>
  <si>
    <t>Spieltag 10 26.01.2025</t>
  </si>
  <si>
    <t>Spieltag 11 09.02.2025</t>
  </si>
  <si>
    <t>Spieltag 12 16.02.2025</t>
  </si>
  <si>
    <t>Spieltag 13 16.03.2025</t>
  </si>
  <si>
    <t>Spieltag 14 30.03.2025</t>
  </si>
  <si>
    <t>Spieltag 15 13.04.2025</t>
  </si>
  <si>
    <t>Spieltag 16 27.04.2025</t>
  </si>
  <si>
    <t>Spieltag 18  11.05.2025</t>
  </si>
  <si>
    <t>Spieltag 19 25.05.2024</t>
  </si>
  <si>
    <t>Spieltag 20 15.06.2025</t>
  </si>
  <si>
    <t>Spieltag 21 29.06.2025</t>
  </si>
  <si>
    <t>Spieltag 22 13.07.2025</t>
  </si>
  <si>
    <t>Eva S.</t>
  </si>
  <si>
    <t>Serendipity</t>
  </si>
  <si>
    <t>Stephan C.</t>
  </si>
  <si>
    <t>Foxce</t>
  </si>
  <si>
    <t>24/25</t>
  </si>
  <si>
    <t>boeller</t>
  </si>
  <si>
    <t>Stefan W.</t>
  </si>
  <si>
    <t>Alex Dj.</t>
  </si>
  <si>
    <t>Alecdj</t>
  </si>
  <si>
    <t>Conny J.</t>
  </si>
  <si>
    <t>Lilith66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</si>
</sst>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4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9" fontId="0" fillId="0" borderId="0" xfId="0" applyNumberFormat="1"/>
    <xf numFmtId="0" fontId="1" fillId="0" borderId="9" xfId="2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9" fillId="0" borderId="20" xfId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4" xfId="2" applyBorder="1"/>
    <xf numFmtId="0" fontId="1" fillId="0" borderId="1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6" fillId="0" borderId="3" xfId="2" applyBorder="1"/>
    <xf numFmtId="164" fontId="1" fillId="0" borderId="5" xfId="1" applyNumberFormat="1" applyBorder="1" applyAlignment="1">
      <alignment horizontal="center"/>
    </xf>
    <xf numFmtId="0" fontId="0" fillId="0" borderId="21" xfId="0" applyBorder="1"/>
    <xf numFmtId="0" fontId="9" fillId="0" borderId="6" xfId="1" applyFont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0" borderId="7" xfId="1" applyNumberFormat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1" fillId="0" borderId="6" xfId="2" applyFont="1" applyBorder="1"/>
    <xf numFmtId="0" fontId="9" fillId="3" borderId="7" xfId="1" applyFont="1" applyFill="1" applyBorder="1" applyAlignment="1">
      <alignment horizontal="center"/>
    </xf>
    <xf numFmtId="0" fontId="1" fillId="5" borderId="14" xfId="1" applyFill="1" applyBorder="1" applyAlignment="1">
      <alignment horizontal="center"/>
    </xf>
    <xf numFmtId="0" fontId="9" fillId="5" borderId="14" xfId="1" applyFont="1" applyFill="1" applyBorder="1" applyAlignment="1">
      <alignment horizontal="center"/>
    </xf>
    <xf numFmtId="1" fontId="9" fillId="0" borderId="7" xfId="1" applyNumberFormat="1" applyFont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4" fontId="1" fillId="0" borderId="7" xfId="1" applyNumberFormat="1" applyBorder="1" applyAlignment="1">
      <alignment horizontal="center"/>
    </xf>
    <xf numFmtId="0" fontId="1" fillId="0" borderId="4" xfId="2" applyFont="1" applyBorder="1"/>
    <xf numFmtId="0" fontId="1" fillId="0" borderId="7" xfId="2" applyFont="1" applyBorder="1" applyAlignment="1">
      <alignment horizontal="center"/>
    </xf>
    <xf numFmtId="0" fontId="4" fillId="6" borderId="2" xfId="1" applyFont="1" applyFill="1" applyBorder="1" applyAlignment="1">
      <alignment horizontal="right" vertical="center"/>
    </xf>
    <xf numFmtId="0" fontId="9" fillId="0" borderId="3" xfId="1" applyFont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AT35" totalsRowShown="0">
  <sortState xmlns:xlrd2="http://schemas.microsoft.com/office/spreadsheetml/2017/richdata2" ref="A4:AT25">
    <sortCondition descending="1" ref="G4:G35"/>
  </sortState>
  <tableColumns count="46">
    <tableColumn id="1" xr3:uid="{00000000-0010-0000-0000-000001000000}" name="Spalte1" dataDxfId="45" dataCellStyle="Standard 2">
      <calculatedColumnFormula>ROW(A4)-3</calculatedColumnFormula>
    </tableColumn>
    <tableColumn id="2" xr3:uid="{00000000-0010-0000-0000-000002000000}" name="Spalte2" dataDxfId="44" dataCellStyle="Standard 3"/>
    <tableColumn id="3" xr3:uid="{00000000-0010-0000-0000-000003000000}" name="Spalte3" dataDxfId="43" dataCellStyle="Standard 3"/>
    <tableColumn id="4" xr3:uid="{00000000-0010-0000-0000-000004000000}" name="Spalte4" dataDxfId="42" dataCellStyle="Standard 2">
      <calculatedColumnFormula>COUNTIF(L4:AT4,"&gt;0")</calculatedColumnFormula>
    </tableColumn>
    <tableColumn id="5" xr3:uid="{00000000-0010-0000-0000-000005000000}" name="Spalte5" dataDxfId="41" dataCellStyle="Standard 2">
      <calculatedColumnFormula>IF(D4&gt;0,F4/D4,0)</calculatedColumnFormula>
    </tableColumn>
    <tableColumn id="6" xr3:uid="{00000000-0010-0000-0000-000006000000}" name="Spalte6" dataDxfId="40" dataCellStyle="Standard 2">
      <calculatedColumnFormula>SUM(L4:AT4)</calculatedColumnFormula>
    </tableColumn>
    <tableColumn id="7" xr3:uid="{00000000-0010-0000-0000-000007000000}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xr3:uid="{00000000-0010-0000-0000-000008000000}" name="Spalte8" dataDxfId="38" dataCellStyle="Standard 2">
      <calculatedColumnFormula>IF($Y$1&gt;3,LARGE(L4:AT4,$AA$1+1),0)</calculatedColumnFormula>
    </tableColumn>
    <tableColumn id="9" xr3:uid="{00000000-0010-0000-0000-000009000000}" name="Spalte9" dataDxfId="37" dataCellStyle="Standard 2"/>
    <tableColumn id="10" xr3:uid="{00000000-0010-0000-0000-00000A000000}" name="Spalte10" dataDxfId="36" dataCellStyle="Standard 2"/>
    <tableColumn id="11" xr3:uid="{00000000-0010-0000-0000-00000B000000}" name="Spalte11" dataDxfId="35" dataCellStyle="Standard 2"/>
    <tableColumn id="12" xr3:uid="{00000000-0010-0000-0000-00000C000000}" name="Spalte12" dataDxfId="34" dataCellStyle="Standard 2"/>
    <tableColumn id="13" xr3:uid="{00000000-0010-0000-0000-00000D000000}" name="Spalte13" dataDxfId="33" dataCellStyle="Standard 2"/>
    <tableColumn id="14" xr3:uid="{00000000-0010-0000-0000-00000E000000}" name="Spalte14" dataDxfId="32" dataCellStyle="Standard 2"/>
    <tableColumn id="15" xr3:uid="{00000000-0010-0000-0000-00000F000000}" name="Spalte15" dataDxfId="31" dataCellStyle="Standard 2"/>
    <tableColumn id="16" xr3:uid="{00000000-0010-0000-0000-000010000000}" name="Spalte16" dataDxfId="30" dataCellStyle="Standard 2"/>
    <tableColumn id="17" xr3:uid="{00000000-0010-0000-0000-000011000000}" name="Spalte17" dataDxfId="29" dataCellStyle="Standard 2"/>
    <tableColumn id="18" xr3:uid="{00000000-0010-0000-0000-000012000000}" name="Spalte18" dataDxfId="28" dataCellStyle="Standard 2"/>
    <tableColumn id="19" xr3:uid="{00000000-0010-0000-0000-000013000000}" name="Spalte19" dataDxfId="27" dataCellStyle="Standard 2"/>
    <tableColumn id="20" xr3:uid="{00000000-0010-0000-0000-000014000000}" name="Spalte20" dataDxfId="26" dataCellStyle="Standard 2"/>
    <tableColumn id="21" xr3:uid="{00000000-0010-0000-0000-000015000000}" name="Spalte21" dataDxfId="25" dataCellStyle="Standard 2"/>
    <tableColumn id="22" xr3:uid="{00000000-0010-0000-0000-000016000000}" name="Spalte22" dataDxfId="24" dataCellStyle="Standard 2"/>
    <tableColumn id="23" xr3:uid="{00000000-0010-0000-0000-000017000000}" name="Spalte23" dataDxfId="23" dataCellStyle="Standard 2"/>
    <tableColumn id="24" xr3:uid="{00000000-0010-0000-0000-000018000000}" name="Spalte24" dataDxfId="22" dataCellStyle="Standard 2"/>
    <tableColumn id="25" xr3:uid="{00000000-0010-0000-0000-000019000000}" name="Spalte25" dataDxfId="21" dataCellStyle="Standard 2"/>
    <tableColumn id="26" xr3:uid="{00000000-0010-0000-0000-00001A000000}" name="Spalte26" dataDxfId="20" dataCellStyle="Standard 2"/>
    <tableColumn id="27" xr3:uid="{00000000-0010-0000-0000-00001B000000}" name="Spalte27" dataDxfId="19" dataCellStyle="Standard 2"/>
    <tableColumn id="29" xr3:uid="{00000000-0010-0000-0000-00001D000000}" name="Spalte29" dataDxfId="18" dataCellStyle="Standard 2"/>
    <tableColumn id="30" xr3:uid="{00000000-0010-0000-0000-00001E000000}" name="Spalte30" dataDxfId="17" dataCellStyle="Standard 2"/>
    <tableColumn id="31" xr3:uid="{00000000-0010-0000-0000-00001F000000}" name="Spalte31" dataDxfId="16" dataCellStyle="Standard 2"/>
    <tableColumn id="32" xr3:uid="{00000000-0010-0000-0000-000020000000}" name="Spalte32" dataDxfId="15" dataCellStyle="Standard 2"/>
    <tableColumn id="33" xr3:uid="{00000000-0010-0000-0000-000021000000}" name="Spalte33" dataDxfId="14" dataCellStyle="Standard 2"/>
    <tableColumn id="34" xr3:uid="{00000000-0010-0000-0000-000022000000}" name="Spalte34" dataDxfId="13" dataCellStyle="Standard 2"/>
    <tableColumn id="35" xr3:uid="{00000000-0010-0000-0000-000023000000}" name="Spalte35" dataDxfId="12" dataCellStyle="Standard 2"/>
    <tableColumn id="36" xr3:uid="{00000000-0010-0000-0000-000024000000}" name="Spalte36" dataDxfId="11" dataCellStyle="Standard 2"/>
    <tableColumn id="37" xr3:uid="{00000000-0010-0000-0000-000025000000}" name="Spalte37" dataDxfId="10" dataCellStyle="Standard 2"/>
    <tableColumn id="38" xr3:uid="{00000000-0010-0000-0000-000026000000}" name="Spalte38" dataDxfId="9" dataCellStyle="Standard 2"/>
    <tableColumn id="39" xr3:uid="{00000000-0010-0000-0000-000027000000}" name="Spalte39" dataDxfId="8" dataCellStyle="Standard 2"/>
    <tableColumn id="40" xr3:uid="{00000000-0010-0000-0000-000028000000}" name="Spalte40" dataDxfId="7" dataCellStyle="Standard 2"/>
    <tableColumn id="41" xr3:uid="{00000000-0010-0000-0000-000029000000}" name="Spalte41" dataDxfId="6" dataCellStyle="Standard 2"/>
    <tableColumn id="42" xr3:uid="{00000000-0010-0000-0000-00002A000000}" name="Spalte42" dataDxfId="5" dataCellStyle="Standard 2"/>
    <tableColumn id="43" xr3:uid="{00000000-0010-0000-0000-00002B000000}" name="Spalte43" dataDxfId="4" dataCellStyle="Standard 2"/>
    <tableColumn id="44" xr3:uid="{00000000-0010-0000-0000-00002C000000}" name="Spalte44" dataDxfId="3" dataCellStyle="Standard 2"/>
    <tableColumn id="45" xr3:uid="{00000000-0010-0000-0000-00002D000000}" name="Spalte45" dataDxfId="2" dataCellStyle="Standard 2"/>
    <tableColumn id="46" xr3:uid="{00000000-0010-0000-0000-00002E000000}" name="Spalte46" dataDxfId="1" dataCellStyle="Standard 2"/>
    <tableColumn id="47" xr3:uid="{00000000-0010-0000-0000-00002F000000}" name="Spalte47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zoomScaleNormal="100" workbookViewId="0">
      <pane xSplit="11" ySplit="2" topLeftCell="AB4" activePane="bottomRight" state="frozen"/>
      <selection pane="topRight" activeCell="L1" sqref="L1"/>
      <selection pane="bottomLeft" activeCell="A3" sqref="A3"/>
      <selection pane="bottomRight" activeCell="G4" sqref="G4"/>
    </sheetView>
  </sheetViews>
  <sheetFormatPr baseColWidth="10" defaultRowHeight="14.4" x14ac:dyDescent="0.3"/>
  <cols>
    <col min="1" max="1" width="12.6640625" customWidth="1"/>
    <col min="2" max="2" width="12.5546875" customWidth="1"/>
    <col min="3" max="3" width="14.88671875" customWidth="1"/>
    <col min="4" max="4" width="0" hidden="1" customWidth="1"/>
    <col min="5" max="5" width="13.33203125" hidden="1" customWidth="1"/>
    <col min="6" max="6" width="10.44140625" customWidth="1"/>
    <col min="7" max="34" width="11.5546875" customWidth="1"/>
    <col min="35" max="45" width="11.5546875" hidden="1" customWidth="1"/>
    <col min="46" max="46" width="11.44140625" style="40" hidden="1" customWidth="1"/>
  </cols>
  <sheetData>
    <row r="1" spans="1:47" ht="33.75" customHeight="1" thickBot="1" x14ac:dyDescent="0.35">
      <c r="A1" s="14" t="s">
        <v>16</v>
      </c>
      <c r="B1" s="14" t="s">
        <v>17</v>
      </c>
      <c r="C1" s="14" t="s">
        <v>18</v>
      </c>
      <c r="D1" s="15" t="s">
        <v>19</v>
      </c>
      <c r="E1" s="16">
        <v>2017</v>
      </c>
      <c r="F1" s="14" t="s">
        <v>140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82" t="s">
        <v>0</v>
      </c>
      <c r="V1" s="82"/>
      <c r="W1" s="82"/>
      <c r="X1" s="82"/>
      <c r="Y1" s="18">
        <f>COUNTIF(L4:AT4,"&gt;=0")</f>
        <v>18</v>
      </c>
      <c r="Z1" s="19" t="s">
        <v>1</v>
      </c>
      <c r="AA1" s="20">
        <f>ROUND(Y1*75%,0)</f>
        <v>14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6"/>
    </row>
    <row r="2" spans="1:47" ht="40.200000000000003" thickBot="1" x14ac:dyDescent="0.35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115</v>
      </c>
      <c r="M2" s="3" t="s">
        <v>116</v>
      </c>
      <c r="N2" s="3" t="s">
        <v>117</v>
      </c>
      <c r="O2" s="3" t="s">
        <v>118</v>
      </c>
      <c r="P2" s="3" t="s">
        <v>119</v>
      </c>
      <c r="Q2" s="3" t="s">
        <v>120</v>
      </c>
      <c r="R2" s="3" t="s">
        <v>121</v>
      </c>
      <c r="S2" s="3" t="s">
        <v>122</v>
      </c>
      <c r="T2" s="28" t="s">
        <v>123</v>
      </c>
      <c r="U2" s="29" t="s">
        <v>124</v>
      </c>
      <c r="V2" s="3" t="s">
        <v>125</v>
      </c>
      <c r="W2" s="3" t="s">
        <v>126</v>
      </c>
      <c r="X2" s="3" t="s">
        <v>127</v>
      </c>
      <c r="Y2" s="3" t="s">
        <v>128</v>
      </c>
      <c r="Z2" s="3" t="s">
        <v>129</v>
      </c>
      <c r="AA2" s="3" t="s">
        <v>130</v>
      </c>
      <c r="AB2" s="3" t="s">
        <v>131</v>
      </c>
      <c r="AC2" s="3" t="s">
        <v>132</v>
      </c>
      <c r="AD2" s="3" t="s">
        <v>133</v>
      </c>
      <c r="AE2" s="3" t="s">
        <v>134</v>
      </c>
      <c r="AF2" s="3" t="s">
        <v>135</v>
      </c>
      <c r="AG2" s="3" t="s">
        <v>105</v>
      </c>
      <c r="AH2" s="3" t="s">
        <v>101</v>
      </c>
      <c r="AI2" s="3" t="s">
        <v>72</v>
      </c>
      <c r="AJ2" s="3" t="s">
        <v>73</v>
      </c>
      <c r="AK2" s="3" t="s">
        <v>74</v>
      </c>
      <c r="AL2" s="3" t="s">
        <v>75</v>
      </c>
      <c r="AM2" s="3" t="s">
        <v>76</v>
      </c>
      <c r="AN2" s="3" t="s">
        <v>77</v>
      </c>
      <c r="AO2" s="3" t="s">
        <v>78</v>
      </c>
      <c r="AP2" s="3" t="s">
        <v>79</v>
      </c>
      <c r="AQ2" s="3" t="s">
        <v>80</v>
      </c>
      <c r="AR2" s="3" t="s">
        <v>81</v>
      </c>
      <c r="AS2" s="3" t="s">
        <v>82</v>
      </c>
      <c r="AT2" s="37" t="s">
        <v>83</v>
      </c>
    </row>
    <row r="3" spans="1:47" ht="15" hidden="1" thickBot="1" x14ac:dyDescent="0.35">
      <c r="A3" s="21" t="s">
        <v>23</v>
      </c>
      <c r="B3" s="13" t="s">
        <v>24</v>
      </c>
      <c r="C3" s="22" t="s">
        <v>25</v>
      </c>
      <c r="D3" s="12" t="s">
        <v>26</v>
      </c>
      <c r="E3" s="8" t="s">
        <v>27</v>
      </c>
      <c r="F3" s="7" t="s">
        <v>28</v>
      </c>
      <c r="G3" s="7" t="s">
        <v>29</v>
      </c>
      <c r="H3" s="7" t="s">
        <v>30</v>
      </c>
      <c r="I3" s="9" t="s">
        <v>31</v>
      </c>
      <c r="J3" s="11" t="s">
        <v>32</v>
      </c>
      <c r="K3" s="10" t="s">
        <v>33</v>
      </c>
      <c r="L3" s="7" t="s">
        <v>34</v>
      </c>
      <c r="M3" s="7" t="s">
        <v>35</v>
      </c>
      <c r="N3" s="9" t="s">
        <v>36</v>
      </c>
      <c r="O3" s="7" t="s">
        <v>37</v>
      </c>
      <c r="P3" s="9" t="s">
        <v>38</v>
      </c>
      <c r="Q3" s="7" t="s">
        <v>39</v>
      </c>
      <c r="R3" s="7" t="s">
        <v>40</v>
      </c>
      <c r="S3" s="9" t="s">
        <v>41</v>
      </c>
      <c r="T3" s="7" t="s">
        <v>42</v>
      </c>
      <c r="U3" s="7" t="s">
        <v>43</v>
      </c>
      <c r="V3" s="7" t="s">
        <v>44</v>
      </c>
      <c r="W3" s="7" t="s">
        <v>45</v>
      </c>
      <c r="X3" s="11" t="s">
        <v>46</v>
      </c>
      <c r="Y3" s="7" t="s">
        <v>47</v>
      </c>
      <c r="Z3" s="11" t="s">
        <v>48</v>
      </c>
      <c r="AA3" s="7" t="s">
        <v>49</v>
      </c>
      <c r="AB3" s="7" t="s">
        <v>50</v>
      </c>
      <c r="AC3" s="7" t="s">
        <v>51</v>
      </c>
      <c r="AD3" s="9" t="s">
        <v>52</v>
      </c>
      <c r="AE3" s="9" t="s">
        <v>53</v>
      </c>
      <c r="AF3" s="7" t="s">
        <v>54</v>
      </c>
      <c r="AG3" s="7" t="s">
        <v>55</v>
      </c>
      <c r="AH3" s="10" t="s">
        <v>56</v>
      </c>
      <c r="AI3" s="7" t="s">
        <v>57</v>
      </c>
      <c r="AJ3" s="7" t="s">
        <v>58</v>
      </c>
      <c r="AK3" s="7" t="s">
        <v>59</v>
      </c>
      <c r="AL3" s="7" t="s">
        <v>60</v>
      </c>
      <c r="AM3" s="7" t="s">
        <v>61</v>
      </c>
      <c r="AN3" s="9" t="s">
        <v>62</v>
      </c>
      <c r="AO3" s="10" t="s">
        <v>63</v>
      </c>
      <c r="AP3" s="9" t="s">
        <v>64</v>
      </c>
      <c r="AQ3" s="7" t="s">
        <v>65</v>
      </c>
      <c r="AR3" s="7" t="s">
        <v>66</v>
      </c>
      <c r="AS3" s="7" t="s">
        <v>67</v>
      </c>
      <c r="AT3" s="38" t="s">
        <v>68</v>
      </c>
    </row>
    <row r="4" spans="1:47" ht="15" thickBot="1" x14ac:dyDescent="0.35">
      <c r="A4" s="23">
        <f>ROW(A4)-3</f>
        <v>1</v>
      </c>
      <c r="B4" s="27" t="s">
        <v>100</v>
      </c>
      <c r="C4" s="43" t="s">
        <v>95</v>
      </c>
      <c r="D4" s="12">
        <f>COUNTIF(L4:AT4,"&gt;0")</f>
        <v>18</v>
      </c>
      <c r="E4" s="8">
        <f>IF(D4&gt;0,F4/D4,0)</f>
        <v>10.108333333333333</v>
      </c>
      <c r="F4" s="79">
        <f>SUM(L4:AT4)</f>
        <v>181.95</v>
      </c>
      <c r="G4" s="79">
        <f>SUMIF(L4:AT4,"&gt;="&amp;LARGE(L4:AT4,$AA$1))-(COUNTIF(L4:AT4,"&gt;="&amp;LARGE(L4:AT4,$AA$1))-$AA$1)*LARGE(L4:AT4,$AA$1)</f>
        <v>171.95</v>
      </c>
      <c r="H4" s="7">
        <f>IF($Y$1&gt;=3,LARGE(L4:AT4,$AA$1+1),0)</f>
        <v>4</v>
      </c>
      <c r="I4" s="9">
        <v>6</v>
      </c>
      <c r="J4" s="11">
        <v>3</v>
      </c>
      <c r="K4" s="10">
        <v>1</v>
      </c>
      <c r="L4" s="7">
        <v>3</v>
      </c>
      <c r="M4" s="9">
        <v>16.100000000000001</v>
      </c>
      <c r="N4" s="7">
        <v>4</v>
      </c>
      <c r="O4" s="9">
        <v>13.8</v>
      </c>
      <c r="P4" s="11">
        <v>14.4</v>
      </c>
      <c r="Q4" s="10">
        <v>13</v>
      </c>
      <c r="R4" s="11">
        <v>15.5</v>
      </c>
      <c r="S4" s="7">
        <v>15</v>
      </c>
      <c r="T4" s="7">
        <v>1</v>
      </c>
      <c r="U4" s="7">
        <v>6</v>
      </c>
      <c r="V4" s="7">
        <v>2</v>
      </c>
      <c r="W4" s="77">
        <v>11.5</v>
      </c>
      <c r="X4" s="9">
        <v>10.35</v>
      </c>
      <c r="Y4" s="11">
        <v>14.4</v>
      </c>
      <c r="Z4" s="9">
        <v>14.95</v>
      </c>
      <c r="AA4" s="7">
        <v>4</v>
      </c>
      <c r="AB4" s="9">
        <v>14.95</v>
      </c>
      <c r="AC4" s="7">
        <v>8</v>
      </c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38"/>
    </row>
    <row r="5" spans="1:47" ht="15" thickBot="1" x14ac:dyDescent="0.35">
      <c r="A5" s="33">
        <f>ROW(A5)-3</f>
        <v>2</v>
      </c>
      <c r="B5" s="27" t="s">
        <v>103</v>
      </c>
      <c r="C5" s="25" t="s">
        <v>104</v>
      </c>
      <c r="D5" s="12">
        <f>COUNTIF(L5:AT5,"&gt;0")</f>
        <v>17</v>
      </c>
      <c r="E5" s="8">
        <f>IF(D5&gt;0,F5/D5,0)</f>
        <v>8.85</v>
      </c>
      <c r="F5" s="7">
        <f>SUM(L5:AT5)</f>
        <v>150.44999999999999</v>
      </c>
      <c r="G5" s="7">
        <f>SUMIF(L5:AT5,"&gt;="&amp;LARGE(L5:AT5,$AA$1))-(COUNTIF(L5:AT5,"&gt;="&amp;LARGE(L5:AT5,$AA$1))-$AA$1)*LARGE(L5:AT5,$AA$1)</f>
        <v>145.44999999999999</v>
      </c>
      <c r="H5" s="7">
        <f>IF($Y$1&gt;3,LARGE(L5:AT5,$AA$1+1),0)</f>
        <v>3</v>
      </c>
      <c r="I5" s="9">
        <v>1</v>
      </c>
      <c r="J5" s="11">
        <v>2</v>
      </c>
      <c r="K5" s="34">
        <v>2</v>
      </c>
      <c r="L5" s="35">
        <v>5</v>
      </c>
      <c r="M5" s="35">
        <v>10</v>
      </c>
      <c r="N5" s="75">
        <v>16.600000000000001</v>
      </c>
      <c r="O5" s="35">
        <v>0</v>
      </c>
      <c r="P5" s="35">
        <v>10</v>
      </c>
      <c r="Q5" s="35">
        <v>8</v>
      </c>
      <c r="R5" s="35">
        <v>10</v>
      </c>
      <c r="S5" s="73">
        <v>16.899999999999999</v>
      </c>
      <c r="T5" s="76">
        <v>19.55</v>
      </c>
      <c r="U5" s="35">
        <v>8</v>
      </c>
      <c r="V5" s="75">
        <v>8.9</v>
      </c>
      <c r="W5" s="73">
        <v>8.5</v>
      </c>
      <c r="X5" s="35">
        <v>3</v>
      </c>
      <c r="Y5" s="35">
        <v>1</v>
      </c>
      <c r="Z5" s="35">
        <v>1</v>
      </c>
      <c r="AA5" s="35">
        <v>9</v>
      </c>
      <c r="AB5" s="35">
        <v>9</v>
      </c>
      <c r="AC5" s="35">
        <v>6</v>
      </c>
      <c r="AD5" s="35"/>
      <c r="AE5" s="35"/>
      <c r="AF5" s="35"/>
      <c r="AG5" s="35"/>
      <c r="AH5" s="35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64"/>
    </row>
    <row r="6" spans="1:47" x14ac:dyDescent="0.3">
      <c r="A6" s="23">
        <f>ROW(A6)-3</f>
        <v>3</v>
      </c>
      <c r="B6" s="13" t="s">
        <v>22</v>
      </c>
      <c r="C6" s="24" t="s">
        <v>21</v>
      </c>
      <c r="D6" s="12">
        <f>COUNTIF(L6:AT6,"&gt;0")</f>
        <v>18</v>
      </c>
      <c r="E6" s="8">
        <f>IF(D6&gt;0,F6/D6,0)</f>
        <v>8.280555555555555</v>
      </c>
      <c r="F6" s="7">
        <f>SUM(L6:AT6)</f>
        <v>149.04999999999998</v>
      </c>
      <c r="G6" s="7">
        <f>SUMIF(L6:AT6,"&gt;="&amp;LARGE(L6:AT6,$AA$1))-(COUNTIF(L6:AT6,"&gt;="&amp;LARGE(L6:AT6,$AA$1))-$AA$1)*LARGE(L6:AT6,$AA$1)</f>
        <v>139.04999999999998</v>
      </c>
      <c r="H6" s="7">
        <f>IF($Y$1&gt;=3,LARGE(L6:AT6,$AA$1+1),0)</f>
        <v>4</v>
      </c>
      <c r="I6" s="9">
        <v>2</v>
      </c>
      <c r="J6" s="11">
        <v>0</v>
      </c>
      <c r="K6" s="10">
        <v>3</v>
      </c>
      <c r="L6" s="10">
        <v>11.65</v>
      </c>
      <c r="M6" s="7">
        <v>7</v>
      </c>
      <c r="N6" s="7">
        <v>9</v>
      </c>
      <c r="O6" s="7">
        <v>9</v>
      </c>
      <c r="P6" s="9">
        <v>16.100000000000001</v>
      </c>
      <c r="Q6" s="7">
        <v>11</v>
      </c>
      <c r="R6" s="7">
        <v>4</v>
      </c>
      <c r="S6" s="7">
        <v>12</v>
      </c>
      <c r="T6" s="7">
        <v>2</v>
      </c>
      <c r="U6" s="7">
        <v>3</v>
      </c>
      <c r="V6" s="7">
        <v>1</v>
      </c>
      <c r="W6" s="65">
        <v>6</v>
      </c>
      <c r="X6" s="7">
        <v>4</v>
      </c>
      <c r="Y6" s="10">
        <v>12.7</v>
      </c>
      <c r="Z6" s="7">
        <v>9</v>
      </c>
      <c r="AA6" s="7">
        <v>5</v>
      </c>
      <c r="AB6" s="10">
        <v>11.65</v>
      </c>
      <c r="AC6" s="9">
        <v>14.95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38"/>
    </row>
    <row r="7" spans="1:47" x14ac:dyDescent="0.3">
      <c r="A7" s="33">
        <f>ROW(A7)-3</f>
        <v>4</v>
      </c>
      <c r="B7" s="27" t="s">
        <v>107</v>
      </c>
      <c r="C7" s="25" t="s">
        <v>108</v>
      </c>
      <c r="D7" s="12">
        <f>COUNTIF(L7:AT7,"&gt;0")</f>
        <v>14</v>
      </c>
      <c r="E7" s="8">
        <f>IF(D7&gt;0,F7/D7,0)</f>
        <v>9.6928571428571413</v>
      </c>
      <c r="F7" s="7">
        <f>SUM(L7:AT7)</f>
        <v>135.69999999999999</v>
      </c>
      <c r="G7" s="7">
        <f>SUMIF(L7:AT7,"&gt;="&amp;LARGE(L7:AT7,$AA$1))-(COUNTIF(L7:AT7,"&gt;="&amp;LARGE(L7:AT7,$AA$1))-$AA$1)*LARGE(L7:AT7,$AA$1)</f>
        <v>135.69999999999999</v>
      </c>
      <c r="H7" s="7">
        <f>IF($Y$1&gt;=3,LARGE(L7:AT7,$AA$1+1),0)</f>
        <v>0</v>
      </c>
      <c r="I7" s="9">
        <v>1</v>
      </c>
      <c r="J7" s="11">
        <v>1</v>
      </c>
      <c r="K7" s="10">
        <v>1</v>
      </c>
      <c r="L7" s="30">
        <v>8</v>
      </c>
      <c r="M7" s="69">
        <v>14.4</v>
      </c>
      <c r="N7" s="68">
        <v>14.8</v>
      </c>
      <c r="O7" s="30">
        <v>3</v>
      </c>
      <c r="P7" s="30">
        <v>0</v>
      </c>
      <c r="Q7" s="30">
        <v>14.8</v>
      </c>
      <c r="R7" s="30">
        <v>11</v>
      </c>
      <c r="S7" s="71">
        <v>20.7</v>
      </c>
      <c r="T7" s="30">
        <v>14</v>
      </c>
      <c r="U7" s="30">
        <v>2</v>
      </c>
      <c r="V7" s="30">
        <v>0</v>
      </c>
      <c r="W7" s="65">
        <v>0</v>
      </c>
      <c r="X7" s="30">
        <v>5</v>
      </c>
      <c r="Y7" s="30">
        <v>7</v>
      </c>
      <c r="Z7" s="30">
        <v>5</v>
      </c>
      <c r="AA7" s="30">
        <v>0</v>
      </c>
      <c r="AB7" s="30">
        <v>6</v>
      </c>
      <c r="AC7" s="30">
        <v>10</v>
      </c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9"/>
    </row>
    <row r="8" spans="1:47" x14ac:dyDescent="0.3">
      <c r="A8" s="23">
        <f>ROW(A8)-3</f>
        <v>5</v>
      </c>
      <c r="B8" s="13" t="s">
        <v>13</v>
      </c>
      <c r="C8" s="25" t="s">
        <v>86</v>
      </c>
      <c r="D8" s="12">
        <f>COUNTIF(L8:AT8,"&gt;0")</f>
        <v>17</v>
      </c>
      <c r="E8" s="8">
        <f>IF(D8&gt;0,F8/D8,0)</f>
        <v>7.882352941176471</v>
      </c>
      <c r="F8" s="79">
        <f>SUM(L8:AT8)</f>
        <v>134</v>
      </c>
      <c r="G8" s="79">
        <f>SUMIF(L8:AT8,"&gt;="&amp;LARGE(L8:AT8,$AA$1))-(COUNTIF(L8:AT8,"&gt;="&amp;LARGE(L8:AT8,$AA$1))-$AA$1)*LARGE(L8:AT8,$AA$1)</f>
        <v>128</v>
      </c>
      <c r="H8" s="7">
        <f>IF($Y$1&gt;=3,LARGE(L8:AT8,$AA$1+1),0)</f>
        <v>3</v>
      </c>
      <c r="I8" s="9">
        <v>1</v>
      </c>
      <c r="J8" s="11">
        <v>2</v>
      </c>
      <c r="K8" s="10">
        <v>0</v>
      </c>
      <c r="L8" s="11">
        <v>13.3</v>
      </c>
      <c r="M8" s="7">
        <v>11</v>
      </c>
      <c r="N8" s="7">
        <v>7</v>
      </c>
      <c r="O8" s="7">
        <v>6</v>
      </c>
      <c r="P8" s="7">
        <v>8</v>
      </c>
      <c r="Q8" s="9">
        <v>18.399999999999999</v>
      </c>
      <c r="R8" s="7">
        <v>12</v>
      </c>
      <c r="S8" s="7">
        <v>8</v>
      </c>
      <c r="T8" s="7">
        <v>7</v>
      </c>
      <c r="U8" s="11">
        <v>13.3</v>
      </c>
      <c r="V8" s="7">
        <v>3</v>
      </c>
      <c r="W8" s="65">
        <v>0</v>
      </c>
      <c r="X8" s="7">
        <v>1</v>
      </c>
      <c r="Y8" s="7">
        <v>2</v>
      </c>
      <c r="Z8" s="7">
        <v>10</v>
      </c>
      <c r="AA8" s="7">
        <v>3</v>
      </c>
      <c r="AB8" s="7">
        <v>7</v>
      </c>
      <c r="AC8" s="7">
        <v>4</v>
      </c>
      <c r="AD8" s="30"/>
      <c r="AE8" s="30"/>
      <c r="AF8" s="30"/>
      <c r="AG8" s="30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38"/>
    </row>
    <row r="9" spans="1:47" x14ac:dyDescent="0.3">
      <c r="A9" s="23">
        <f>ROW(A9)-3</f>
        <v>6</v>
      </c>
      <c r="B9" s="13" t="s">
        <v>20</v>
      </c>
      <c r="C9" s="24" t="s">
        <v>15</v>
      </c>
      <c r="D9" s="12">
        <f>COUNTIF(L9:AT9,"&gt;0")</f>
        <v>18</v>
      </c>
      <c r="E9" s="8">
        <f>IF(D9&gt;0,F9/D9,0)</f>
        <v>7.8666666666666663</v>
      </c>
      <c r="F9" s="79">
        <f>SUM(L9:AT9)</f>
        <v>141.6</v>
      </c>
      <c r="G9" s="79">
        <f>SUMIF(L9:AT9,"&gt;="&amp;LARGE(L9:AT9,$AA$1))-(COUNTIF(L9:AT9,"&gt;="&amp;LARGE(L9:AT9,$AA$1))-$AA$1)*LARGE(L9:AT9,$AA$1)</f>
        <v>122.6</v>
      </c>
      <c r="H9" s="7">
        <f>IF($Y$1&gt;=3,LARGE(L9:AT9,$AA$1+1),0)</f>
        <v>6</v>
      </c>
      <c r="I9" s="9">
        <v>0</v>
      </c>
      <c r="J9" s="11">
        <v>0</v>
      </c>
      <c r="K9" s="10">
        <v>1</v>
      </c>
      <c r="L9" s="7">
        <v>6</v>
      </c>
      <c r="M9" s="7">
        <v>8</v>
      </c>
      <c r="N9" s="7">
        <v>8</v>
      </c>
      <c r="O9" s="7">
        <v>8</v>
      </c>
      <c r="P9" s="7">
        <v>5</v>
      </c>
      <c r="Q9" s="7">
        <v>6</v>
      </c>
      <c r="R9" s="7">
        <v>8</v>
      </c>
      <c r="S9" s="7">
        <v>13</v>
      </c>
      <c r="T9" s="7">
        <v>10</v>
      </c>
      <c r="U9" s="7">
        <v>9</v>
      </c>
      <c r="V9" s="7">
        <v>4</v>
      </c>
      <c r="W9" s="65">
        <v>7</v>
      </c>
      <c r="X9" s="7">
        <v>6</v>
      </c>
      <c r="Y9" s="7">
        <v>10</v>
      </c>
      <c r="Z9" s="7">
        <v>4</v>
      </c>
      <c r="AA9" s="10">
        <v>10.6</v>
      </c>
      <c r="AB9" s="7">
        <v>10</v>
      </c>
      <c r="AC9" s="7">
        <v>9</v>
      </c>
      <c r="AD9" s="7"/>
      <c r="AE9" s="7"/>
      <c r="AF9" s="7"/>
      <c r="AG9" s="30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38"/>
    </row>
    <row r="10" spans="1:47" x14ac:dyDescent="0.3">
      <c r="A10" s="33">
        <f>ROW(A10)-3</f>
        <v>7</v>
      </c>
      <c r="B10" s="32" t="s">
        <v>136</v>
      </c>
      <c r="C10" s="31" t="s">
        <v>137</v>
      </c>
      <c r="D10" s="12">
        <f>COUNTIF(L10:AT10,"&gt;0")</f>
        <v>17</v>
      </c>
      <c r="E10" s="8">
        <f>IF(D10&gt;0,F10/D10,0)</f>
        <v>7.5323529411764714</v>
      </c>
      <c r="F10" s="7">
        <f>SUM(L10:AT10)</f>
        <v>128.05000000000001</v>
      </c>
      <c r="G10" s="7">
        <f>SUMIF(L10:AT10,"&gt;="&amp;LARGE(L10:AT10,$AA$1))-(COUNTIF(L10:AT10,"&gt;="&amp;LARGE(L10:AT10,$AA$1))-$AA$1)*LARGE(L10:AT10,$AA$1)</f>
        <v>122.05000000000001</v>
      </c>
      <c r="H10" s="7">
        <f>IF($Y$1&gt;3,LARGE(L10:AT10,$AA$1+1),0)</f>
        <v>3</v>
      </c>
      <c r="I10" s="9">
        <v>3</v>
      </c>
      <c r="J10" s="11">
        <v>1</v>
      </c>
      <c r="K10" s="10">
        <v>3</v>
      </c>
      <c r="L10" s="30">
        <v>2</v>
      </c>
      <c r="M10" s="30">
        <v>4</v>
      </c>
      <c r="N10" s="30">
        <v>1</v>
      </c>
      <c r="O10" s="30">
        <v>0</v>
      </c>
      <c r="P10" s="30">
        <v>3</v>
      </c>
      <c r="Q10" s="30">
        <v>3</v>
      </c>
      <c r="R10" s="68">
        <v>13.75</v>
      </c>
      <c r="S10" s="30">
        <v>4</v>
      </c>
      <c r="T10" s="30">
        <v>12</v>
      </c>
      <c r="U10" s="71">
        <v>14.95</v>
      </c>
      <c r="V10" s="71">
        <v>10.35</v>
      </c>
      <c r="W10" s="65">
        <v>5</v>
      </c>
      <c r="X10" s="69">
        <v>8.9</v>
      </c>
      <c r="Y10" s="30">
        <v>6</v>
      </c>
      <c r="Z10" s="68">
        <v>11.65</v>
      </c>
      <c r="AA10" s="71">
        <v>13.8</v>
      </c>
      <c r="AB10" s="30">
        <v>3</v>
      </c>
      <c r="AC10" s="71">
        <v>11.65</v>
      </c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9"/>
    </row>
    <row r="11" spans="1:47" x14ac:dyDescent="0.3">
      <c r="A11" s="23">
        <f>ROW(A11)-3</f>
        <v>8</v>
      </c>
      <c r="B11" s="26" t="s">
        <v>84</v>
      </c>
      <c r="C11" s="25" t="s">
        <v>87</v>
      </c>
      <c r="D11" s="12">
        <f>COUNTIF(L11:AT11,"&gt;0")</f>
        <v>16</v>
      </c>
      <c r="E11" s="8">
        <f>IF(D11&gt;0,F11/D11,0)</f>
        <v>7.4593750000000005</v>
      </c>
      <c r="F11" s="7">
        <f>SUM(L11:AT11)</f>
        <v>119.35000000000001</v>
      </c>
      <c r="G11" s="48">
        <f>SUMIF(L11:AT11,"&gt;="&amp;LARGE(L11:AT11,$AA$1))-(COUNTIF(L11:AT11,"&gt;="&amp;LARGE(L11:AT11,$AA$1))-$AA$1)*LARGE(L11:AT11,$AA$1)</f>
        <v>116.35000000000001</v>
      </c>
      <c r="H11" s="7">
        <f>IF($Y$1&gt;=3,LARGE(L11:AT11,$AA$1+1),0)</f>
        <v>2</v>
      </c>
      <c r="I11" s="9">
        <v>0</v>
      </c>
      <c r="J11" s="11">
        <v>1</v>
      </c>
      <c r="K11" s="10">
        <v>2</v>
      </c>
      <c r="L11" s="67">
        <v>9</v>
      </c>
      <c r="M11" s="7">
        <v>5</v>
      </c>
      <c r="N11" s="7">
        <v>12</v>
      </c>
      <c r="O11" s="7">
        <v>0</v>
      </c>
      <c r="P11" s="10">
        <v>12.7</v>
      </c>
      <c r="Q11" s="7">
        <v>9</v>
      </c>
      <c r="R11" s="7">
        <v>7</v>
      </c>
      <c r="S11" s="7">
        <v>7</v>
      </c>
      <c r="T11" s="7">
        <v>13</v>
      </c>
      <c r="U11" s="7">
        <v>1</v>
      </c>
      <c r="V11" s="7">
        <v>5</v>
      </c>
      <c r="W11" s="65">
        <v>2</v>
      </c>
      <c r="X11" s="10">
        <v>7.45</v>
      </c>
      <c r="Y11" s="7">
        <v>0</v>
      </c>
      <c r="Z11" s="7">
        <v>2</v>
      </c>
      <c r="AA11" s="11">
        <v>12.2</v>
      </c>
      <c r="AB11" s="7">
        <v>8</v>
      </c>
      <c r="AC11" s="7">
        <v>7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8"/>
    </row>
    <row r="12" spans="1:47" x14ac:dyDescent="0.3">
      <c r="A12" s="23">
        <f>ROW(A12)-3</f>
        <v>9</v>
      </c>
      <c r="B12" s="26" t="s">
        <v>138</v>
      </c>
      <c r="C12" s="25" t="s">
        <v>139</v>
      </c>
      <c r="D12" s="12">
        <f>COUNTIF(L12:AT12,"&gt;0")</f>
        <v>11</v>
      </c>
      <c r="E12" s="8">
        <f>IF(D12&gt;0,F12/D12,0)</f>
        <v>9.5818181818181802</v>
      </c>
      <c r="F12" s="7">
        <f>SUM(L12:AT12)</f>
        <v>105.39999999999999</v>
      </c>
      <c r="G12" s="7">
        <f>SUMIF(L12:AT12,"&gt;="&amp;LARGE(L12:AT12,$AA$1))-(COUNTIF(L12:AT12,"&gt;="&amp;LARGE(L12:AT12,$AA$1))-$AA$1)*LARGE(L12:AT12,$AA$1)</f>
        <v>105.39999999999999</v>
      </c>
      <c r="H12" s="7">
        <f>IF($Y$1&gt;=3,LARGE(L12:AT12,$AA$1+1),0)</f>
        <v>0</v>
      </c>
      <c r="I12" s="9">
        <v>0</v>
      </c>
      <c r="J12" s="11">
        <v>1</v>
      </c>
      <c r="K12" s="10">
        <v>1</v>
      </c>
      <c r="L12" s="7">
        <v>7</v>
      </c>
      <c r="M12" s="7">
        <v>9</v>
      </c>
      <c r="N12" s="7">
        <v>13</v>
      </c>
      <c r="O12" s="10">
        <v>10.6</v>
      </c>
      <c r="P12" s="7">
        <v>7</v>
      </c>
      <c r="Q12" s="7">
        <v>12</v>
      </c>
      <c r="R12" s="7">
        <v>6</v>
      </c>
      <c r="S12" s="11">
        <v>18.8</v>
      </c>
      <c r="T12" s="7">
        <v>11</v>
      </c>
      <c r="U12" s="7">
        <v>5</v>
      </c>
      <c r="V12" s="7">
        <v>6</v>
      </c>
      <c r="W12" s="65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30"/>
      <c r="AE12" s="7"/>
      <c r="AF12" s="30"/>
      <c r="AG12" s="30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38"/>
    </row>
    <row r="13" spans="1:47" x14ac:dyDescent="0.3">
      <c r="A13" s="23">
        <f>ROW(A13)-3</f>
        <v>10</v>
      </c>
      <c r="B13" s="26" t="s">
        <v>106</v>
      </c>
      <c r="C13" s="31" t="s">
        <v>85</v>
      </c>
      <c r="D13" s="12">
        <f>COUNTIF(L13:AT13,"&gt;0")</f>
        <v>13</v>
      </c>
      <c r="E13" s="8">
        <f>IF(D13&gt;0,F13/D13,0)</f>
        <v>7.2923076923076922</v>
      </c>
      <c r="F13" s="7">
        <f>SUM(L13:AT13)</f>
        <v>94.8</v>
      </c>
      <c r="G13" s="7">
        <f>SUMIF(L13:AT13,"&gt;="&amp;LARGE(L13:AT13,$AA$1))-(COUNTIF(L13:AT13,"&gt;="&amp;LARGE(L13:AT13,$AA$1))-$AA$1)*LARGE(L13:AT13,$AA$1)</f>
        <v>94.8</v>
      </c>
      <c r="H13" s="7">
        <f>IF($Y$1&gt;=3,LARGE(L13:AT13,$AA$1+1),0)</f>
        <v>0</v>
      </c>
      <c r="I13" s="9">
        <v>2</v>
      </c>
      <c r="J13" s="11">
        <v>0</v>
      </c>
      <c r="K13" s="10">
        <v>1</v>
      </c>
      <c r="L13" s="9">
        <v>14.95</v>
      </c>
      <c r="M13" s="7">
        <v>6</v>
      </c>
      <c r="N13" s="9">
        <v>18.399999999999999</v>
      </c>
      <c r="O13" s="7">
        <v>2</v>
      </c>
      <c r="P13" s="7">
        <v>6</v>
      </c>
      <c r="Q13" s="7">
        <v>2</v>
      </c>
      <c r="R13" s="7">
        <v>9</v>
      </c>
      <c r="S13" s="7">
        <v>9</v>
      </c>
      <c r="T13" s="7">
        <v>9</v>
      </c>
      <c r="U13" s="7">
        <v>7</v>
      </c>
      <c r="V13" s="10">
        <v>7.45</v>
      </c>
      <c r="W13" s="65">
        <v>1</v>
      </c>
      <c r="X13" s="7">
        <v>0</v>
      </c>
      <c r="Y13" s="7">
        <v>3</v>
      </c>
      <c r="Z13" s="7">
        <v>0</v>
      </c>
      <c r="AA13" s="7">
        <v>0</v>
      </c>
      <c r="AB13" s="7">
        <v>0</v>
      </c>
      <c r="AC13" s="7">
        <v>0</v>
      </c>
      <c r="AD13" s="7"/>
      <c r="AE13" s="7"/>
      <c r="AF13" s="30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38"/>
    </row>
    <row r="14" spans="1:47" x14ac:dyDescent="0.3">
      <c r="A14" s="33">
        <f>ROW(A14)-3</f>
        <v>11</v>
      </c>
      <c r="B14" s="32" t="s">
        <v>93</v>
      </c>
      <c r="C14" s="25" t="s">
        <v>94</v>
      </c>
      <c r="D14" s="12">
        <f>COUNTIF(L14:AT14,"&gt;0")</f>
        <v>11</v>
      </c>
      <c r="E14" s="8">
        <f>IF(D14&gt;0,F14/D14,0)</f>
        <v>8.2681818181818194</v>
      </c>
      <c r="F14" s="7">
        <f>SUM(L14:AT14)</f>
        <v>90.950000000000017</v>
      </c>
      <c r="G14" s="7">
        <f>SUMIF(L14:AT14,"&gt;="&amp;LARGE(L14:AT14,$AA$1))-(COUNTIF(L14:AT14,"&gt;="&amp;LARGE(L14:AT14,$AA$1))-$AA$1)*LARGE(L14:AT14,$AA$1)</f>
        <v>90.950000000000017</v>
      </c>
      <c r="H14" s="7">
        <f>IF($Y$1&gt;=3,LARGE(L14:AT14,$AA$1+1),0)</f>
        <v>0</v>
      </c>
      <c r="I14" s="9">
        <v>1</v>
      </c>
      <c r="J14" s="11">
        <v>1</v>
      </c>
      <c r="K14" s="10">
        <v>1</v>
      </c>
      <c r="L14" s="30">
        <v>10</v>
      </c>
      <c r="M14" s="30">
        <v>2</v>
      </c>
      <c r="N14" s="30">
        <v>0</v>
      </c>
      <c r="O14" s="69">
        <v>12.2</v>
      </c>
      <c r="P14" s="30">
        <v>1</v>
      </c>
      <c r="Q14" s="30">
        <v>7</v>
      </c>
      <c r="R14" s="30">
        <v>5</v>
      </c>
      <c r="S14" s="30">
        <v>14</v>
      </c>
      <c r="T14" s="30">
        <v>5</v>
      </c>
      <c r="U14" s="68">
        <v>11.65</v>
      </c>
      <c r="V14" s="30">
        <v>0</v>
      </c>
      <c r="W14" s="65">
        <v>0</v>
      </c>
      <c r="X14" s="30">
        <v>0</v>
      </c>
      <c r="Y14" s="71">
        <v>16.100000000000001</v>
      </c>
      <c r="Z14" s="30">
        <v>0</v>
      </c>
      <c r="AA14" s="30">
        <v>7</v>
      </c>
      <c r="AB14" s="30">
        <v>0</v>
      </c>
      <c r="AC14" s="30">
        <v>0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9"/>
    </row>
    <row r="15" spans="1:47" x14ac:dyDescent="0.3">
      <c r="A15" s="33">
        <f>ROW(A15)-3</f>
        <v>12</v>
      </c>
      <c r="B15" s="26" t="s">
        <v>89</v>
      </c>
      <c r="C15" s="25" t="s">
        <v>90</v>
      </c>
      <c r="D15" s="12">
        <f>COUNTIF(L15:AT15,"&gt;0")</f>
        <v>10</v>
      </c>
      <c r="E15" s="8">
        <f>IF(D15&gt;0,F15/D15,0)</f>
        <v>7.1549999999999994</v>
      </c>
      <c r="F15" s="7">
        <f>SUM(L15:AT15)</f>
        <v>71.55</v>
      </c>
      <c r="G15" s="7">
        <f>SUMIF(L15:AT15,"&gt;="&amp;LARGE(L15:AT15,$AA$1))-(COUNTIF(L15:AT15,"&gt;="&amp;LARGE(L15:AT15,$AA$1))-$AA$1)*LARGE(L15:AT15,$AA$1)</f>
        <v>71.55</v>
      </c>
      <c r="H15" s="7">
        <f>IF($Y$1&gt;=3,LARGE(L15:AT15,$AA$1+1),0)</f>
        <v>0</v>
      </c>
      <c r="I15" s="9">
        <v>1</v>
      </c>
      <c r="J15" s="11">
        <v>2</v>
      </c>
      <c r="K15" s="10">
        <v>0</v>
      </c>
      <c r="L15" s="30">
        <v>0</v>
      </c>
      <c r="M15" s="30">
        <v>0</v>
      </c>
      <c r="N15" s="30">
        <v>3</v>
      </c>
      <c r="O15" s="30">
        <v>1</v>
      </c>
      <c r="P15" s="30">
        <v>9</v>
      </c>
      <c r="Q15" s="30">
        <v>4</v>
      </c>
      <c r="R15" s="71">
        <v>17.25</v>
      </c>
      <c r="S15" s="30">
        <v>6</v>
      </c>
      <c r="T15" s="30">
        <v>0</v>
      </c>
      <c r="U15" s="30">
        <v>0</v>
      </c>
      <c r="V15" s="30">
        <v>0</v>
      </c>
      <c r="W15" s="78">
        <v>10</v>
      </c>
      <c r="X15" s="30">
        <v>0</v>
      </c>
      <c r="Y15" s="30">
        <v>5</v>
      </c>
      <c r="Z15" s="69">
        <v>13.3</v>
      </c>
      <c r="AA15" s="30">
        <v>0</v>
      </c>
      <c r="AB15" s="30">
        <v>0</v>
      </c>
      <c r="AC15" s="30">
        <v>3</v>
      </c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9"/>
    </row>
    <row r="16" spans="1:47" x14ac:dyDescent="0.3">
      <c r="A16" s="33">
        <f>ROW(A16)-3</f>
        <v>13</v>
      </c>
      <c r="B16" s="26" t="s">
        <v>91</v>
      </c>
      <c r="C16" s="25" t="s">
        <v>92</v>
      </c>
      <c r="D16" s="12">
        <f>COUNTIF(L16:AT16,"&gt;0")</f>
        <v>13</v>
      </c>
      <c r="E16" s="8">
        <f>IF(D16&gt;0,F16/D16,0)</f>
        <v>4.8461538461538458</v>
      </c>
      <c r="F16" s="48">
        <f>SUM(L16:AT16)</f>
        <v>63</v>
      </c>
      <c r="G16" s="48">
        <f>SUMIF(L16:AT16,"&gt;="&amp;LARGE(L16:AT16,$AA$1))-(COUNTIF(L16:AT16,"&gt;="&amp;LARGE(L16:AT16,$AA$1))-$AA$1)*LARGE(L16:AT16,$AA$1)</f>
        <v>63</v>
      </c>
      <c r="H16" s="7">
        <f>IF($Y$1&gt;=3,LARGE(L16:AT16,$AA$1+1),0)</f>
        <v>0</v>
      </c>
      <c r="I16" s="9">
        <v>0</v>
      </c>
      <c r="J16" s="11">
        <v>0</v>
      </c>
      <c r="K16" s="10">
        <v>0</v>
      </c>
      <c r="L16" s="30">
        <v>0</v>
      </c>
      <c r="M16" s="30">
        <v>0</v>
      </c>
      <c r="N16" s="30">
        <v>2</v>
      </c>
      <c r="O16" s="30">
        <v>5</v>
      </c>
      <c r="P16" s="74">
        <v>4</v>
      </c>
      <c r="Q16" s="30">
        <v>1</v>
      </c>
      <c r="R16" s="30">
        <v>1</v>
      </c>
      <c r="S16" s="30">
        <v>5</v>
      </c>
      <c r="T16" s="30">
        <v>8</v>
      </c>
      <c r="U16" s="30">
        <v>10</v>
      </c>
      <c r="V16" s="30">
        <v>0</v>
      </c>
      <c r="W16" s="65">
        <v>3</v>
      </c>
      <c r="X16" s="30">
        <v>0</v>
      </c>
      <c r="Y16" s="30">
        <v>4</v>
      </c>
      <c r="Z16" s="30">
        <v>7</v>
      </c>
      <c r="AA16" s="30">
        <v>8</v>
      </c>
      <c r="AB16" s="30">
        <v>0</v>
      </c>
      <c r="AC16" s="30">
        <v>5</v>
      </c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9"/>
    </row>
    <row r="17" spans="1:46" x14ac:dyDescent="0.3">
      <c r="A17" s="33">
        <f>ROW(A17)-3</f>
        <v>14</v>
      </c>
      <c r="B17" s="32" t="s">
        <v>71</v>
      </c>
      <c r="C17" s="31" t="s">
        <v>102</v>
      </c>
      <c r="D17" s="12">
        <f>COUNTIF(L17:AT17,"&gt;0")</f>
        <v>10</v>
      </c>
      <c r="E17" s="8">
        <f>IF(D17&gt;0,F17/D17,0)</f>
        <v>5.57</v>
      </c>
      <c r="F17" s="7">
        <f>SUM(L17:AT17)</f>
        <v>55.7</v>
      </c>
      <c r="G17" s="7">
        <f>SUMIF(L17:AT17,"&gt;="&amp;LARGE(L17:AT17,$AA$1))-(COUNTIF(L17:AT17,"&gt;="&amp;LARGE(L17:AT17,$AA$1))-$AA$1)*LARGE(L17:AT17,$AA$1)</f>
        <v>55.7</v>
      </c>
      <c r="H17" s="7">
        <f>IF($Y$1&gt;3,LARGE(L17:AT17,$AA$1+1),0)</f>
        <v>0</v>
      </c>
      <c r="I17" s="9">
        <v>0</v>
      </c>
      <c r="J17" s="11">
        <v>0</v>
      </c>
      <c r="K17" s="10">
        <v>1</v>
      </c>
      <c r="L17" s="30">
        <v>4</v>
      </c>
      <c r="M17" s="68">
        <v>12.7</v>
      </c>
      <c r="N17" s="30">
        <v>11</v>
      </c>
      <c r="O17" s="30">
        <v>4</v>
      </c>
      <c r="P17" s="30">
        <v>0</v>
      </c>
      <c r="Q17" s="30">
        <v>5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65">
        <v>0</v>
      </c>
      <c r="X17" s="30">
        <v>2</v>
      </c>
      <c r="Y17" s="30">
        <v>8</v>
      </c>
      <c r="Z17" s="30">
        <v>3</v>
      </c>
      <c r="AA17" s="30">
        <v>0</v>
      </c>
      <c r="AB17" s="30">
        <v>4</v>
      </c>
      <c r="AC17" s="30">
        <v>2</v>
      </c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9"/>
    </row>
    <row r="18" spans="1:46" x14ac:dyDescent="0.3">
      <c r="A18" s="23">
        <f>ROW(A18)-3</f>
        <v>15</v>
      </c>
      <c r="B18" s="26" t="s">
        <v>70</v>
      </c>
      <c r="C18" s="25" t="s">
        <v>69</v>
      </c>
      <c r="D18" s="12">
        <f>COUNTIF(L18:AT18,"&gt;0")</f>
        <v>10</v>
      </c>
      <c r="E18" s="8">
        <f>IF(D18&gt;0,F18/D18,0)</f>
        <v>5.37</v>
      </c>
      <c r="F18" s="7">
        <f>SUM(L18:AT18)</f>
        <v>53.7</v>
      </c>
      <c r="G18" s="7">
        <f>SUMIF(L18:AT18,"&gt;="&amp;LARGE(L18:AT18,$AA$1))-(COUNTIF(L18:AT18,"&gt;="&amp;LARGE(L18:AT18,$AA$1))-$AA$1)*LARGE(L18:AT18,$AA$1)</f>
        <v>53.7</v>
      </c>
      <c r="H18" s="7">
        <f>IF($Y$1&gt;=3,LARGE(L18:AT18,$AA$1+1),0)</f>
        <v>0</v>
      </c>
      <c r="I18" s="9">
        <v>0</v>
      </c>
      <c r="J18" s="11">
        <v>1</v>
      </c>
      <c r="K18" s="10">
        <v>0</v>
      </c>
      <c r="L18" s="7">
        <v>1</v>
      </c>
      <c r="M18" s="7">
        <v>0</v>
      </c>
      <c r="N18" s="7">
        <v>5</v>
      </c>
      <c r="O18" s="7">
        <v>7</v>
      </c>
      <c r="P18" s="7">
        <v>2</v>
      </c>
      <c r="Q18" s="7">
        <v>0</v>
      </c>
      <c r="R18" s="7">
        <v>3</v>
      </c>
      <c r="S18" s="7">
        <v>3</v>
      </c>
      <c r="T18" s="11">
        <v>17.7</v>
      </c>
      <c r="U18" s="7">
        <v>4</v>
      </c>
      <c r="V18" s="7">
        <v>0</v>
      </c>
      <c r="W18" s="65">
        <v>0</v>
      </c>
      <c r="X18" s="7">
        <v>0</v>
      </c>
      <c r="Y18" s="7">
        <v>0</v>
      </c>
      <c r="Z18" s="7">
        <v>6</v>
      </c>
      <c r="AA18" s="7">
        <v>0</v>
      </c>
      <c r="AB18" s="7">
        <v>5</v>
      </c>
      <c r="AC18" s="7">
        <v>0</v>
      </c>
      <c r="AD18" s="30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38"/>
    </row>
    <row r="19" spans="1:46" ht="15" thickBot="1" x14ac:dyDescent="0.35">
      <c r="A19" s="23">
        <f>ROW(A19)-3</f>
        <v>16</v>
      </c>
      <c r="B19" s="62" t="s">
        <v>14</v>
      </c>
      <c r="C19" s="25" t="s">
        <v>88</v>
      </c>
      <c r="D19" s="12">
        <f>COUNTIF(L19:AT19,"&gt;0")</f>
        <v>8</v>
      </c>
      <c r="E19" s="8">
        <f>IF(D19&gt;0,F19/D19,0)</f>
        <v>6.5374999999999996</v>
      </c>
      <c r="F19" s="7">
        <f>SUM(L19:AT19)</f>
        <v>52.3</v>
      </c>
      <c r="G19" s="48">
        <f>SUMIF(L19:AT19,"&gt;="&amp;LARGE(L19:AT19,$AA$1))-(COUNTIF(L19:AT19,"&gt;="&amp;LARGE(L19:AT19,$AA$1))-$AA$1)*LARGE(L19:AT19,$AA$1)</f>
        <v>52.3</v>
      </c>
      <c r="H19" s="7">
        <f>IF($Y$1&gt;=3,LARGE(L19:AT19,$AA$1+1),0)</f>
        <v>0</v>
      </c>
      <c r="I19" s="9">
        <v>0</v>
      </c>
      <c r="J19" s="11">
        <v>1</v>
      </c>
      <c r="K19" s="10">
        <v>0</v>
      </c>
      <c r="L19" s="7">
        <v>0</v>
      </c>
      <c r="M19" s="48">
        <v>0</v>
      </c>
      <c r="N19" s="7">
        <v>6</v>
      </c>
      <c r="O19" s="7">
        <v>0</v>
      </c>
      <c r="P19" s="7">
        <v>0</v>
      </c>
      <c r="Q19" s="7">
        <v>10</v>
      </c>
      <c r="R19" s="7">
        <v>0</v>
      </c>
      <c r="S19" s="7">
        <v>10</v>
      </c>
      <c r="T19" s="7">
        <v>3</v>
      </c>
      <c r="U19" s="7">
        <v>0</v>
      </c>
      <c r="V19" s="7">
        <v>0</v>
      </c>
      <c r="W19" s="65">
        <v>0</v>
      </c>
      <c r="X19" s="7">
        <v>0</v>
      </c>
      <c r="Y19" s="7">
        <v>0</v>
      </c>
      <c r="Z19" s="7">
        <v>8</v>
      </c>
      <c r="AA19" s="7">
        <v>1</v>
      </c>
      <c r="AB19" s="7">
        <v>1</v>
      </c>
      <c r="AC19" s="11">
        <v>13.3</v>
      </c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38"/>
    </row>
    <row r="20" spans="1:46" ht="15" thickBot="1" x14ac:dyDescent="0.35">
      <c r="A20" s="49">
        <f>ROW(A20)-3</f>
        <v>17</v>
      </c>
      <c r="B20" s="26" t="s">
        <v>113</v>
      </c>
      <c r="C20" s="25" t="s">
        <v>114</v>
      </c>
      <c r="D20" s="51">
        <f>COUNTIF(L20:AT20,"&gt;0")</f>
        <v>5</v>
      </c>
      <c r="E20" s="52">
        <f>IF(D20&gt;0,F20/D20,0)</f>
        <v>8.98</v>
      </c>
      <c r="F20" s="56">
        <f>SUM(L20:AT20)</f>
        <v>44.900000000000006</v>
      </c>
      <c r="G20" s="57">
        <f>SUMIF(L20:AT20,"&gt;="&amp;LARGE(L20:AT20,$AA$1))-(COUNTIF(L20:AT20,"&gt;="&amp;LARGE(L20:AT20,$AA$1))-$AA$1)*LARGE(L20:AT20,$AA$1)</f>
        <v>44.900000000000006</v>
      </c>
      <c r="H20" s="57">
        <f>IF($Y$1&gt;3,LARGE(L20:AT20,$AA$1+1),0)</f>
        <v>0</v>
      </c>
      <c r="I20" s="58">
        <v>0</v>
      </c>
      <c r="J20" s="59">
        <v>2</v>
      </c>
      <c r="K20" s="60">
        <v>0</v>
      </c>
      <c r="L20" s="35">
        <v>0</v>
      </c>
      <c r="M20" s="35">
        <v>3</v>
      </c>
      <c r="N20" s="35">
        <v>0</v>
      </c>
      <c r="O20" s="35">
        <v>0</v>
      </c>
      <c r="P20" s="35">
        <v>11</v>
      </c>
      <c r="Q20" s="75">
        <v>16.600000000000001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75">
        <v>13.3</v>
      </c>
      <c r="AC20" s="35">
        <v>1</v>
      </c>
      <c r="AD20" s="35"/>
      <c r="AE20" s="35"/>
      <c r="AF20" s="35"/>
      <c r="AG20" s="35"/>
      <c r="AH20" s="83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7"/>
    </row>
    <row r="21" spans="1:46" ht="15" thickBot="1" x14ac:dyDescent="0.35">
      <c r="A21" s="49">
        <f>ROW(A21)-3</f>
        <v>18</v>
      </c>
      <c r="B21" s="70" t="s">
        <v>109</v>
      </c>
      <c r="C21" s="25" t="s">
        <v>110</v>
      </c>
      <c r="D21" s="12">
        <f>COUNTIF(L21:AT21,"&gt;0")</f>
        <v>6</v>
      </c>
      <c r="E21" s="8">
        <f>IF(D21&gt;0,F21/D21,0)</f>
        <v>5.333333333333333</v>
      </c>
      <c r="F21" s="7">
        <f>SUM(L21:AT21)</f>
        <v>32</v>
      </c>
      <c r="G21" s="7">
        <f>SUMIF(L21:AT21,"&gt;="&amp;LARGE(L21:AT21,$AA$1))-(COUNTIF(L21:AT21,"&gt;="&amp;LARGE(L21:AT21,$AA$1))-$AA$1)*LARGE(L21:AT21,$AA$1)</f>
        <v>32</v>
      </c>
      <c r="H21" s="7">
        <f>IF($Y$1&gt;3,LARGE(L21:AT21,$AA$1+1),0)</f>
        <v>0</v>
      </c>
      <c r="I21" s="9">
        <v>0</v>
      </c>
      <c r="J21" s="11">
        <v>0</v>
      </c>
      <c r="K21" s="10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2</v>
      </c>
      <c r="S21" s="35">
        <v>11</v>
      </c>
      <c r="T21" s="35">
        <v>4</v>
      </c>
      <c r="U21" s="35">
        <v>0</v>
      </c>
      <c r="V21" s="35">
        <v>0</v>
      </c>
      <c r="W21" s="35">
        <v>4</v>
      </c>
      <c r="X21" s="35">
        <v>0</v>
      </c>
      <c r="Y21" s="35">
        <v>9</v>
      </c>
      <c r="Z21" s="35">
        <v>0</v>
      </c>
      <c r="AA21" s="35">
        <v>2</v>
      </c>
      <c r="AB21" s="35">
        <v>0</v>
      </c>
      <c r="AC21" s="35">
        <v>0</v>
      </c>
      <c r="AD21" s="35"/>
      <c r="AE21" s="35"/>
      <c r="AF21" s="35"/>
      <c r="AG21" s="35"/>
      <c r="AH21" s="65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7"/>
    </row>
    <row r="22" spans="1:46" ht="15" thickBot="1" x14ac:dyDescent="0.35">
      <c r="A22" s="49">
        <f>ROW(A22)-3</f>
        <v>19</v>
      </c>
      <c r="B22" s="26" t="s">
        <v>111</v>
      </c>
      <c r="C22" s="25" t="s">
        <v>112</v>
      </c>
      <c r="D22" s="56">
        <f>COUNTIF(L22:AT22,"&gt;0")</f>
        <v>6</v>
      </c>
      <c r="E22" s="63">
        <f>IF(D22&gt;0,F22/D22,0)</f>
        <v>5.166666666666667</v>
      </c>
      <c r="F22" s="57">
        <f>SUM(L22:AT22)</f>
        <v>31</v>
      </c>
      <c r="G22" s="57">
        <f>SUMIF(L22:AT22,"&gt;="&amp;LARGE(L22:AT22,$AA$1))-(COUNTIF(L22:AT22,"&gt;="&amp;LARGE(L22:AT22,$AA$1))-$AA$1)*LARGE(L22:AT22,$AA$1)</f>
        <v>31</v>
      </c>
      <c r="H22" s="57">
        <f>IF($Y$1&gt;3,LARGE(L22:AT22,$AA$1+1),0)</f>
        <v>0</v>
      </c>
      <c r="I22" s="58">
        <v>0</v>
      </c>
      <c r="J22" s="59">
        <v>0</v>
      </c>
      <c r="K22" s="60">
        <v>0</v>
      </c>
      <c r="L22" s="35">
        <v>0</v>
      </c>
      <c r="M22" s="35">
        <v>1</v>
      </c>
      <c r="N22" s="35">
        <v>10</v>
      </c>
      <c r="O22" s="35">
        <v>0</v>
      </c>
      <c r="P22" s="35">
        <v>0</v>
      </c>
      <c r="Q22" s="35">
        <v>0</v>
      </c>
      <c r="R22" s="35">
        <v>0</v>
      </c>
      <c r="S22" s="35">
        <v>1</v>
      </c>
      <c r="T22" s="35">
        <v>6</v>
      </c>
      <c r="U22" s="35">
        <v>0</v>
      </c>
      <c r="V22" s="35">
        <v>0</v>
      </c>
      <c r="W22" s="35">
        <v>0</v>
      </c>
      <c r="X22" s="35">
        <v>0</v>
      </c>
      <c r="Y22" s="35">
        <v>11</v>
      </c>
      <c r="Z22" s="35">
        <v>0</v>
      </c>
      <c r="AA22" s="35">
        <v>0</v>
      </c>
      <c r="AB22" s="35">
        <v>2</v>
      </c>
      <c r="AC22" s="35">
        <v>0</v>
      </c>
      <c r="AD22" s="35"/>
      <c r="AE22" s="35"/>
      <c r="AF22" s="35"/>
      <c r="AG22" s="35"/>
      <c r="AH22" s="65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7"/>
    </row>
    <row r="23" spans="1:46" ht="15" thickBot="1" x14ac:dyDescent="0.35">
      <c r="A23" s="61">
        <f>ROW(A23)-3</f>
        <v>20</v>
      </c>
      <c r="B23" s="26" t="s">
        <v>143</v>
      </c>
      <c r="C23" s="25" t="s">
        <v>144</v>
      </c>
      <c r="D23" s="56">
        <f>COUNTIF(L23:AT23,"&gt;0")</f>
        <v>1</v>
      </c>
      <c r="E23" s="63">
        <f>IF(D23&gt;0,F23/D23,0)</f>
        <v>15.85</v>
      </c>
      <c r="F23" s="57">
        <f>SUM(L23:AT23)</f>
        <v>15.85</v>
      </c>
      <c r="G23" s="57">
        <f>SUMIF(L23:AT23,"&gt;="&amp;LARGE(L23:AT23,$AA$1))-(COUNTIF(L23:AT23,"&gt;="&amp;LARGE(L23:AT23,$AA$1))-$AA$1)*LARGE(L23:AT23,$AA$1)</f>
        <v>15.85</v>
      </c>
      <c r="H23" s="57">
        <f>IF($Y$1&gt;=3,LARGE(L23:AT23,$AA$1+1),0)</f>
        <v>0</v>
      </c>
      <c r="I23" s="58">
        <v>0</v>
      </c>
      <c r="J23" s="59">
        <v>0</v>
      </c>
      <c r="K23" s="34">
        <v>1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72">
        <v>15.85</v>
      </c>
      <c r="U23" s="66">
        <v>0</v>
      </c>
      <c r="V23" s="66">
        <v>0</v>
      </c>
      <c r="W23" s="35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35"/>
      <c r="AE23" s="35"/>
      <c r="AF23" s="35"/>
      <c r="AG23" s="35"/>
      <c r="AH23" s="12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6"/>
    </row>
    <row r="24" spans="1:46" ht="15" thickBot="1" x14ac:dyDescent="0.35">
      <c r="A24" s="23">
        <f>ROW(A24)-3</f>
        <v>21</v>
      </c>
      <c r="B24" s="27" t="s">
        <v>145</v>
      </c>
      <c r="C24" s="25" t="s">
        <v>146</v>
      </c>
      <c r="D24" s="12">
        <f>COUNTIF(L24:AT24,"&gt;0")</f>
        <v>1</v>
      </c>
      <c r="E24" s="8">
        <f>IF(D24&gt;0,F24/D24,0)</f>
        <v>6</v>
      </c>
      <c r="F24" s="7">
        <f>SUM(L24:AT24)</f>
        <v>6</v>
      </c>
      <c r="G24" s="7">
        <f>SUMIF(L24:AT24,"&gt;="&amp;LARGE(L24:AT24,$AA$1))-(COUNTIF(L24:AT24,"&gt;="&amp;LARGE(L24:AT24,$AA$1))-$AA$1)*LARGE(L24:AT24,$AA$1)</f>
        <v>6</v>
      </c>
      <c r="H24" s="7">
        <f>IF($Y$1&gt;=3,LARGE(L24:AT24,$AA$1+1),0)</f>
        <v>0</v>
      </c>
      <c r="I24" s="9">
        <v>0</v>
      </c>
      <c r="J24" s="11">
        <v>0</v>
      </c>
      <c r="K24" s="34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35">
        <v>0</v>
      </c>
      <c r="X24" s="66">
        <v>0</v>
      </c>
      <c r="Y24" s="66">
        <v>0</v>
      </c>
      <c r="Z24" s="66">
        <v>0</v>
      </c>
      <c r="AA24" s="66">
        <v>6</v>
      </c>
      <c r="AB24" s="66">
        <v>0</v>
      </c>
      <c r="AC24" s="66">
        <v>0</v>
      </c>
      <c r="AD24" s="66"/>
      <c r="AE24" s="66"/>
      <c r="AF24" s="66"/>
      <c r="AG24" s="66"/>
      <c r="AH24" s="66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6"/>
    </row>
    <row r="25" spans="1:46" ht="15" thickBot="1" x14ac:dyDescent="0.35">
      <c r="A25" s="49">
        <f>ROW(A25)-3</f>
        <v>22</v>
      </c>
      <c r="B25" s="80" t="s">
        <v>142</v>
      </c>
      <c r="C25" s="81" t="s">
        <v>141</v>
      </c>
      <c r="D25" s="51">
        <f>COUNTIF(L25:AT25,"&gt;0")</f>
        <v>1</v>
      </c>
      <c r="E25" s="52">
        <f>IF(D25&gt;0,F25/D25,0)</f>
        <v>2</v>
      </c>
      <c r="F25" s="53">
        <f>SUM(L25:AT25)</f>
        <v>2</v>
      </c>
      <c r="G25" s="53">
        <f>SUMIF(L25:AT25,"&gt;="&amp;LARGE(L25:AT25,$AA$1))-(COUNTIF(L25:AT25,"&gt;="&amp;LARGE(L25:AT25,$AA$1))-$AA$1)*LARGE(L25:AT25,$AA$1)</f>
        <v>2</v>
      </c>
      <c r="H25" s="53">
        <f>IF($Y$1&gt;=3,LARGE(L25:AT25,$AA$1+1),0)</f>
        <v>0</v>
      </c>
      <c r="I25" s="54">
        <v>0</v>
      </c>
      <c r="J25" s="55">
        <v>0</v>
      </c>
      <c r="K25" s="34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2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/>
      <c r="AE25" s="35"/>
      <c r="AF25" s="35"/>
      <c r="AG25" s="35"/>
      <c r="AH25" s="65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7"/>
    </row>
    <row r="26" spans="1:46" ht="15" hidden="1" thickBot="1" x14ac:dyDescent="0.35">
      <c r="A26" s="49">
        <f t="shared" ref="A26:A35" si="0">ROW(A26)-3</f>
        <v>23</v>
      </c>
      <c r="B26" s="50"/>
      <c r="C26" s="24"/>
      <c r="D26" s="51">
        <f t="shared" ref="D26:D35" si="1">COUNTIF(L26:AT26,"&gt;0")</f>
        <v>0</v>
      </c>
      <c r="E26" s="52">
        <f t="shared" ref="E26:E35" si="2">IF(D26&gt;0,F26/D26,0)</f>
        <v>0</v>
      </c>
      <c r="F26" s="53">
        <f t="shared" ref="F26:F35" si="3">SUM(L26:AT26)</f>
        <v>0</v>
      </c>
      <c r="G26" s="53" t="e">
        <f t="shared" ref="G26:G35" si="4">SUMIF(L26:AT26,"&gt;="&amp;LARGE(L26:AT26,$AA$1))-(COUNTIF(L26:AT26,"&gt;="&amp;LARGE(L26:AT26,$AA$1))-$AA$1)*LARGE(L26:AT26,$AA$1)</f>
        <v>#NUM!</v>
      </c>
      <c r="H26" s="53" t="e">
        <f t="shared" ref="H26:H35" si="5">IF($Y$1&gt;3,LARGE(L26:AT26,$AA$1+1),0)</f>
        <v>#NUM!</v>
      </c>
      <c r="I26" s="54"/>
      <c r="J26" s="55"/>
      <c r="K26" s="34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7"/>
    </row>
    <row r="27" spans="1:46" ht="15" hidden="1" thickBot="1" x14ac:dyDescent="0.35">
      <c r="A27" s="49">
        <f t="shared" si="0"/>
        <v>24</v>
      </c>
      <c r="B27" s="50"/>
      <c r="C27" s="24"/>
      <c r="D27" s="51">
        <f t="shared" si="1"/>
        <v>0</v>
      </c>
      <c r="E27" s="52">
        <f t="shared" si="2"/>
        <v>0</v>
      </c>
      <c r="F27" s="53">
        <f t="shared" si="3"/>
        <v>0</v>
      </c>
      <c r="G27" s="53" t="e">
        <f t="shared" si="4"/>
        <v>#NUM!</v>
      </c>
      <c r="H27" s="53" t="e">
        <f t="shared" si="5"/>
        <v>#NUM!</v>
      </c>
      <c r="I27" s="54"/>
      <c r="J27" s="55"/>
      <c r="K27" s="34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7"/>
    </row>
    <row r="28" spans="1:46" ht="15" hidden="1" thickBot="1" x14ac:dyDescent="0.35">
      <c r="A28" s="49">
        <f t="shared" si="0"/>
        <v>25</v>
      </c>
      <c r="B28" s="50"/>
      <c r="C28" s="24"/>
      <c r="D28" s="51">
        <f t="shared" si="1"/>
        <v>0</v>
      </c>
      <c r="E28" s="52">
        <f t="shared" si="2"/>
        <v>0</v>
      </c>
      <c r="F28" s="53">
        <f t="shared" si="3"/>
        <v>0</v>
      </c>
      <c r="G28" s="53" t="e">
        <f t="shared" si="4"/>
        <v>#NUM!</v>
      </c>
      <c r="H28" s="53" t="e">
        <f t="shared" si="5"/>
        <v>#NUM!</v>
      </c>
      <c r="I28" s="54"/>
      <c r="J28" s="55"/>
      <c r="K28" s="34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7"/>
    </row>
    <row r="29" spans="1:46" ht="15" hidden="1" thickBot="1" x14ac:dyDescent="0.35">
      <c r="A29" s="49">
        <f t="shared" si="0"/>
        <v>26</v>
      </c>
      <c r="B29" s="50"/>
      <c r="C29" s="24"/>
      <c r="D29" s="51">
        <f t="shared" si="1"/>
        <v>0</v>
      </c>
      <c r="E29" s="52">
        <f t="shared" si="2"/>
        <v>0</v>
      </c>
      <c r="F29" s="53">
        <f t="shared" si="3"/>
        <v>0</v>
      </c>
      <c r="G29" s="53" t="e">
        <f t="shared" si="4"/>
        <v>#NUM!</v>
      </c>
      <c r="H29" s="53" t="e">
        <f t="shared" si="5"/>
        <v>#NUM!</v>
      </c>
      <c r="I29" s="54"/>
      <c r="J29" s="55"/>
      <c r="K29" s="34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7"/>
    </row>
    <row r="30" spans="1:46" ht="15" hidden="1" thickBot="1" x14ac:dyDescent="0.35">
      <c r="A30" s="49">
        <f t="shared" si="0"/>
        <v>27</v>
      </c>
      <c r="B30" s="50"/>
      <c r="C30" s="24"/>
      <c r="D30" s="51">
        <f t="shared" si="1"/>
        <v>0</v>
      </c>
      <c r="E30" s="52">
        <f t="shared" si="2"/>
        <v>0</v>
      </c>
      <c r="F30" s="53">
        <f t="shared" si="3"/>
        <v>0</v>
      </c>
      <c r="G30" s="53" t="e">
        <f t="shared" si="4"/>
        <v>#NUM!</v>
      </c>
      <c r="H30" s="53" t="e">
        <f t="shared" si="5"/>
        <v>#NUM!</v>
      </c>
      <c r="I30" s="54"/>
      <c r="J30" s="55"/>
      <c r="K30" s="34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7"/>
    </row>
    <row r="31" spans="1:46" ht="15" hidden="1" thickBot="1" x14ac:dyDescent="0.35">
      <c r="A31" s="49">
        <f t="shared" si="0"/>
        <v>28</v>
      </c>
      <c r="B31" s="50"/>
      <c r="C31" s="24"/>
      <c r="D31" s="51">
        <f t="shared" si="1"/>
        <v>0</v>
      </c>
      <c r="E31" s="52">
        <f t="shared" si="2"/>
        <v>0</v>
      </c>
      <c r="F31" s="53">
        <f t="shared" si="3"/>
        <v>0</v>
      </c>
      <c r="G31" s="53" t="e">
        <f t="shared" si="4"/>
        <v>#NUM!</v>
      </c>
      <c r="H31" s="53" t="e">
        <f t="shared" si="5"/>
        <v>#NUM!</v>
      </c>
      <c r="I31" s="54"/>
      <c r="J31" s="55"/>
      <c r="K31" s="34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7"/>
    </row>
    <row r="32" spans="1:46" ht="15" hidden="1" thickBot="1" x14ac:dyDescent="0.35">
      <c r="A32" s="49">
        <f t="shared" si="0"/>
        <v>29</v>
      </c>
      <c r="B32" s="50"/>
      <c r="C32" s="24"/>
      <c r="D32" s="51">
        <f t="shared" si="1"/>
        <v>0</v>
      </c>
      <c r="E32" s="52">
        <f t="shared" si="2"/>
        <v>0</v>
      </c>
      <c r="F32" s="53">
        <f t="shared" si="3"/>
        <v>0</v>
      </c>
      <c r="G32" s="53" t="e">
        <f t="shared" si="4"/>
        <v>#NUM!</v>
      </c>
      <c r="H32" s="53" t="e">
        <f t="shared" si="5"/>
        <v>#NUM!</v>
      </c>
      <c r="I32" s="54"/>
      <c r="J32" s="55"/>
      <c r="K32" s="34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7"/>
    </row>
    <row r="33" spans="1:46" ht="15" hidden="1" thickBot="1" x14ac:dyDescent="0.35">
      <c r="A33" s="49">
        <f t="shared" si="0"/>
        <v>30</v>
      </c>
      <c r="B33" s="50"/>
      <c r="C33" s="24"/>
      <c r="D33" s="51">
        <f t="shared" si="1"/>
        <v>0</v>
      </c>
      <c r="E33" s="52">
        <f t="shared" si="2"/>
        <v>0</v>
      </c>
      <c r="F33" s="53">
        <f t="shared" si="3"/>
        <v>0</v>
      </c>
      <c r="G33" s="53" t="e">
        <f t="shared" si="4"/>
        <v>#NUM!</v>
      </c>
      <c r="H33" s="53" t="e">
        <f t="shared" si="5"/>
        <v>#NUM!</v>
      </c>
      <c r="I33" s="54"/>
      <c r="J33" s="55"/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7"/>
    </row>
    <row r="34" spans="1:46" ht="15" hidden="1" thickBot="1" x14ac:dyDescent="0.35">
      <c r="A34" s="49">
        <f t="shared" si="0"/>
        <v>31</v>
      </c>
      <c r="B34" s="50"/>
      <c r="C34" s="24"/>
      <c r="D34" s="51">
        <f t="shared" si="1"/>
        <v>0</v>
      </c>
      <c r="E34" s="52">
        <f t="shared" si="2"/>
        <v>0</v>
      </c>
      <c r="F34" s="53">
        <f t="shared" si="3"/>
        <v>0</v>
      </c>
      <c r="G34" s="53" t="e">
        <f t="shared" si="4"/>
        <v>#NUM!</v>
      </c>
      <c r="H34" s="53" t="e">
        <f t="shared" si="5"/>
        <v>#NUM!</v>
      </c>
      <c r="I34" s="54"/>
      <c r="J34" s="55"/>
      <c r="K34" s="34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7"/>
    </row>
    <row r="35" spans="1:46" ht="15" hidden="1" thickBot="1" x14ac:dyDescent="0.35">
      <c r="A35" s="49">
        <f t="shared" si="0"/>
        <v>32</v>
      </c>
      <c r="B35" s="50"/>
      <c r="C35" s="24"/>
      <c r="D35" s="51">
        <f t="shared" si="1"/>
        <v>0</v>
      </c>
      <c r="E35" s="52">
        <f t="shared" si="2"/>
        <v>0</v>
      </c>
      <c r="F35" s="53">
        <f t="shared" si="3"/>
        <v>0</v>
      </c>
      <c r="G35" s="53" t="e">
        <f t="shared" si="4"/>
        <v>#NUM!</v>
      </c>
      <c r="H35" s="53" t="e">
        <f t="shared" si="5"/>
        <v>#NUM!</v>
      </c>
      <c r="I35" s="54"/>
      <c r="J35" s="55"/>
      <c r="K35" s="34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7"/>
    </row>
    <row r="36" spans="1:46" x14ac:dyDescent="0.3">
      <c r="L36">
        <f t="shared" ref="L36:AT36" si="6">COUNTIF(L4:L35,"&gt;0")</f>
        <v>13</v>
      </c>
      <c r="M36">
        <f t="shared" si="6"/>
        <v>14</v>
      </c>
      <c r="N36">
        <f t="shared" si="6"/>
        <v>16</v>
      </c>
      <c r="O36">
        <f t="shared" si="6"/>
        <v>12</v>
      </c>
      <c r="P36">
        <f t="shared" si="6"/>
        <v>14</v>
      </c>
      <c r="Q36">
        <f t="shared" si="6"/>
        <v>16</v>
      </c>
      <c r="R36">
        <f t="shared" si="6"/>
        <v>15</v>
      </c>
      <c r="S36">
        <f t="shared" si="6"/>
        <v>18</v>
      </c>
      <c r="T36">
        <f t="shared" si="6"/>
        <v>17</v>
      </c>
      <c r="U36">
        <f t="shared" si="6"/>
        <v>13</v>
      </c>
      <c r="V36">
        <f t="shared" si="6"/>
        <v>9</v>
      </c>
      <c r="W36">
        <f t="shared" si="6"/>
        <v>10</v>
      </c>
      <c r="X36">
        <f t="shared" si="6"/>
        <v>9</v>
      </c>
      <c r="Y36">
        <f t="shared" si="6"/>
        <v>14</v>
      </c>
      <c r="Z36">
        <f t="shared" si="6"/>
        <v>13</v>
      </c>
      <c r="AA36">
        <f t="shared" si="6"/>
        <v>12</v>
      </c>
      <c r="AB36">
        <f t="shared" si="6"/>
        <v>13</v>
      </c>
      <c r="AC36">
        <f t="shared" si="6"/>
        <v>13</v>
      </c>
      <c r="AD36">
        <f t="shared" si="6"/>
        <v>0</v>
      </c>
      <c r="AE36">
        <f t="shared" si="6"/>
        <v>0</v>
      </c>
      <c r="AF36">
        <f t="shared" si="6"/>
        <v>0</v>
      </c>
      <c r="AG36">
        <f t="shared" si="6"/>
        <v>0</v>
      </c>
      <c r="AH36">
        <f t="shared" si="6"/>
        <v>0</v>
      </c>
      <c r="AI36">
        <f t="shared" si="6"/>
        <v>0</v>
      </c>
      <c r="AJ36">
        <f t="shared" si="6"/>
        <v>0</v>
      </c>
      <c r="AK36">
        <f t="shared" si="6"/>
        <v>0</v>
      </c>
      <c r="AL36">
        <f t="shared" si="6"/>
        <v>0</v>
      </c>
      <c r="AM36">
        <f t="shared" si="6"/>
        <v>0</v>
      </c>
      <c r="AN36">
        <f t="shared" si="6"/>
        <v>0</v>
      </c>
      <c r="AO36">
        <f t="shared" si="6"/>
        <v>0</v>
      </c>
      <c r="AP36">
        <f t="shared" si="6"/>
        <v>0</v>
      </c>
      <c r="AQ36">
        <f t="shared" si="6"/>
        <v>0</v>
      </c>
      <c r="AR36">
        <f t="shared" si="6"/>
        <v>0</v>
      </c>
      <c r="AS36">
        <f t="shared" si="6"/>
        <v>0</v>
      </c>
      <c r="AT36" s="40">
        <f t="shared" si="6"/>
        <v>0</v>
      </c>
    </row>
    <row r="39" spans="1:46" x14ac:dyDescent="0.3">
      <c r="G39" t="s">
        <v>99</v>
      </c>
      <c r="I39" s="42">
        <v>0.15</v>
      </c>
      <c r="K39" t="s">
        <v>96</v>
      </c>
      <c r="L39">
        <f>13*15%</f>
        <v>1.95</v>
      </c>
      <c r="M39" s="41">
        <f>M36*15%</f>
        <v>2.1</v>
      </c>
      <c r="N39" s="41">
        <f t="shared" ref="N39:AH39" si="7">N36*15%</f>
        <v>2.4</v>
      </c>
      <c r="O39" s="41">
        <f t="shared" si="7"/>
        <v>1.7999999999999998</v>
      </c>
      <c r="P39" s="41">
        <f t="shared" si="7"/>
        <v>2.1</v>
      </c>
      <c r="Q39" s="41">
        <f t="shared" si="7"/>
        <v>2.4</v>
      </c>
      <c r="R39" s="41">
        <f t="shared" si="7"/>
        <v>2.25</v>
      </c>
      <c r="S39" s="41">
        <f t="shared" si="7"/>
        <v>2.6999999999999997</v>
      </c>
      <c r="T39" s="41">
        <f t="shared" si="7"/>
        <v>2.5499999999999998</v>
      </c>
      <c r="U39" s="41">
        <f t="shared" si="7"/>
        <v>1.95</v>
      </c>
      <c r="V39" s="41">
        <f t="shared" si="7"/>
        <v>1.3499999999999999</v>
      </c>
      <c r="W39" s="41">
        <f t="shared" si="7"/>
        <v>1.5</v>
      </c>
      <c r="X39" s="41">
        <f t="shared" si="7"/>
        <v>1.3499999999999999</v>
      </c>
      <c r="Y39" s="41">
        <f t="shared" si="7"/>
        <v>2.1</v>
      </c>
      <c r="Z39" s="41">
        <f t="shared" si="7"/>
        <v>1.95</v>
      </c>
      <c r="AA39" s="41">
        <f t="shared" si="7"/>
        <v>1.7999999999999998</v>
      </c>
      <c r="AB39" s="41">
        <f t="shared" si="7"/>
        <v>1.95</v>
      </c>
      <c r="AC39" s="41">
        <f t="shared" si="7"/>
        <v>1.95</v>
      </c>
      <c r="AD39" s="41">
        <f t="shared" si="7"/>
        <v>0</v>
      </c>
      <c r="AE39" s="41">
        <f t="shared" si="7"/>
        <v>0</v>
      </c>
      <c r="AF39" s="41">
        <f t="shared" si="7"/>
        <v>0</v>
      </c>
      <c r="AG39" s="41">
        <f t="shared" si="7"/>
        <v>0</v>
      </c>
      <c r="AH39" s="41">
        <f t="shared" si="7"/>
        <v>0</v>
      </c>
    </row>
    <row r="40" spans="1:46" x14ac:dyDescent="0.3">
      <c r="I40" s="42">
        <v>0.1</v>
      </c>
      <c r="K40" t="s">
        <v>97</v>
      </c>
      <c r="L40" s="41">
        <f>13*10%</f>
        <v>1.3</v>
      </c>
      <c r="M40" s="41">
        <f>M36*10%</f>
        <v>1.4000000000000001</v>
      </c>
      <c r="N40" s="41">
        <f t="shared" ref="N40:AH40" si="8">N36*10%</f>
        <v>1.6</v>
      </c>
      <c r="O40" s="41">
        <f t="shared" si="8"/>
        <v>1.2000000000000002</v>
      </c>
      <c r="P40" s="41">
        <f t="shared" si="8"/>
        <v>1.4000000000000001</v>
      </c>
      <c r="Q40" s="41">
        <f t="shared" si="8"/>
        <v>1.6</v>
      </c>
      <c r="R40" s="41">
        <f t="shared" si="8"/>
        <v>1.5</v>
      </c>
      <c r="S40" s="41">
        <f t="shared" si="8"/>
        <v>1.8</v>
      </c>
      <c r="T40" s="41">
        <f t="shared" si="8"/>
        <v>1.7000000000000002</v>
      </c>
      <c r="U40" s="41">
        <f t="shared" si="8"/>
        <v>1.3</v>
      </c>
      <c r="V40" s="41">
        <f t="shared" si="8"/>
        <v>0.9</v>
      </c>
      <c r="W40" s="41">
        <f t="shared" si="8"/>
        <v>1</v>
      </c>
      <c r="X40" s="41">
        <f t="shared" si="8"/>
        <v>0.9</v>
      </c>
      <c r="Y40" s="41">
        <f t="shared" si="8"/>
        <v>1.4000000000000001</v>
      </c>
      <c r="Z40" s="41">
        <f t="shared" si="8"/>
        <v>1.3</v>
      </c>
      <c r="AA40" s="41">
        <f t="shared" si="8"/>
        <v>1.2000000000000002</v>
      </c>
      <c r="AB40" s="41">
        <f t="shared" si="8"/>
        <v>1.3</v>
      </c>
      <c r="AC40" s="41">
        <f t="shared" si="8"/>
        <v>1.3</v>
      </c>
      <c r="AD40" s="41">
        <f t="shared" si="8"/>
        <v>0</v>
      </c>
      <c r="AE40" s="41">
        <f t="shared" si="8"/>
        <v>0</v>
      </c>
      <c r="AF40" s="41">
        <f t="shared" si="8"/>
        <v>0</v>
      </c>
      <c r="AG40" s="41">
        <f t="shared" si="8"/>
        <v>0</v>
      </c>
      <c r="AH40" s="41">
        <f t="shared" si="8"/>
        <v>0</v>
      </c>
    </row>
    <row r="41" spans="1:46" x14ac:dyDescent="0.3">
      <c r="I41" s="42">
        <v>0.05</v>
      </c>
      <c r="K41" t="s">
        <v>98</v>
      </c>
      <c r="L41" s="41">
        <f>13*5%</f>
        <v>0.65</v>
      </c>
      <c r="M41" s="41">
        <f>M36*5%</f>
        <v>0.70000000000000007</v>
      </c>
      <c r="N41" s="41">
        <f t="shared" ref="N41:AH41" si="9">N36*5%</f>
        <v>0.8</v>
      </c>
      <c r="O41" s="41">
        <f t="shared" si="9"/>
        <v>0.60000000000000009</v>
      </c>
      <c r="P41" s="41">
        <f t="shared" si="9"/>
        <v>0.70000000000000007</v>
      </c>
      <c r="Q41" s="41">
        <f t="shared" si="9"/>
        <v>0.8</v>
      </c>
      <c r="R41" s="41">
        <f t="shared" si="9"/>
        <v>0.75</v>
      </c>
      <c r="S41" s="41">
        <f t="shared" si="9"/>
        <v>0.9</v>
      </c>
      <c r="T41" s="41">
        <f t="shared" si="9"/>
        <v>0.85000000000000009</v>
      </c>
      <c r="U41" s="41">
        <f t="shared" si="9"/>
        <v>0.65</v>
      </c>
      <c r="V41" s="41">
        <f t="shared" si="9"/>
        <v>0.45</v>
      </c>
      <c r="W41" s="41">
        <f t="shared" si="9"/>
        <v>0.5</v>
      </c>
      <c r="X41" s="41">
        <f t="shared" si="9"/>
        <v>0.45</v>
      </c>
      <c r="Y41" s="41">
        <f t="shared" si="9"/>
        <v>0.70000000000000007</v>
      </c>
      <c r="Z41" s="41">
        <f t="shared" si="9"/>
        <v>0.65</v>
      </c>
      <c r="AA41" s="41">
        <f t="shared" si="9"/>
        <v>0.60000000000000009</v>
      </c>
      <c r="AB41" s="41">
        <f t="shared" si="9"/>
        <v>0.65</v>
      </c>
      <c r="AC41" s="41">
        <f t="shared" si="9"/>
        <v>0.65</v>
      </c>
      <c r="AD41" s="41">
        <f t="shared" si="9"/>
        <v>0</v>
      </c>
      <c r="AE41" s="41">
        <f t="shared" si="9"/>
        <v>0</v>
      </c>
      <c r="AF41" s="41">
        <f t="shared" si="9"/>
        <v>0</v>
      </c>
      <c r="AG41" s="41">
        <f t="shared" si="9"/>
        <v>0</v>
      </c>
      <c r="AH41" s="41">
        <f t="shared" si="9"/>
        <v>0</v>
      </c>
    </row>
  </sheetData>
  <sortState xmlns:xlrd2="http://schemas.microsoft.com/office/spreadsheetml/2017/richdata2" ref="A3:AT50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2016-09-19T10:04:20Z</dcterms:created>
  <dcterms:modified xsi:type="dcterms:W3CDTF">2025-05-27T07:56:40Z</dcterms:modified>
</cp:coreProperties>
</file>