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utzer01\Documents\Poker Ranglisten\"/>
    </mc:Choice>
  </mc:AlternateContent>
  <xr:revisionPtr revIDLastSave="0" documentId="13_ncr:1_{730CF860-6DF1-4398-99E7-73B69CD5736C}" xr6:coauthVersionLast="47" xr6:coauthVersionMax="47" xr10:uidLastSave="{00000000-0000-0000-0000-000000000000}"/>
  <bookViews>
    <workbookView xWindow="-28920" yWindow="-15" windowWidth="29040" windowHeight="15720" xr2:uid="{00000000-000D-0000-FFFF-FFFF00000000}"/>
  </bookViews>
  <sheets>
    <sheet name="Tabelle1" sheetId="1" r:id="rId1"/>
  </sheets>
  <definedNames>
    <definedName name="_xlnm._FilterDatabase" localSheetId="0" hidden="1">Tabelle1!$A$4:$AT$35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1" i="1" l="1"/>
  <c r="L40" i="1"/>
  <c r="L39" i="1"/>
  <c r="A18" i="1" l="1"/>
  <c r="D18" i="1"/>
  <c r="F18" i="1"/>
  <c r="AB36" i="1"/>
  <c r="A10" i="1"/>
  <c r="A21" i="1"/>
  <c r="A19" i="1"/>
  <c r="A11" i="1"/>
  <c r="A17" i="1"/>
  <c r="A30" i="1"/>
  <c r="A28" i="1"/>
  <c r="A16" i="1"/>
  <c r="A22" i="1"/>
  <c r="A4" i="1"/>
  <c r="A27" i="1"/>
  <c r="A32" i="1"/>
  <c r="A33" i="1"/>
  <c r="A34" i="1"/>
  <c r="A35" i="1"/>
  <c r="D10" i="1"/>
  <c r="D21" i="1"/>
  <c r="D19" i="1"/>
  <c r="D11" i="1"/>
  <c r="D17" i="1"/>
  <c r="D30" i="1"/>
  <c r="D28" i="1"/>
  <c r="D16" i="1"/>
  <c r="D22" i="1"/>
  <c r="D4" i="1"/>
  <c r="D27" i="1"/>
  <c r="D32" i="1"/>
  <c r="E32" i="1" s="1"/>
  <c r="D33" i="1"/>
  <c r="E33" i="1" s="1"/>
  <c r="D34" i="1"/>
  <c r="E34" i="1" s="1"/>
  <c r="D35" i="1"/>
  <c r="E35" i="1" s="1"/>
  <c r="F10" i="1"/>
  <c r="F21" i="1"/>
  <c r="F19" i="1"/>
  <c r="F11" i="1"/>
  <c r="F17" i="1"/>
  <c r="F30" i="1"/>
  <c r="F28" i="1"/>
  <c r="F16" i="1"/>
  <c r="F22" i="1"/>
  <c r="F4" i="1"/>
  <c r="F27" i="1"/>
  <c r="F32" i="1"/>
  <c r="F33" i="1"/>
  <c r="F34" i="1"/>
  <c r="F35" i="1"/>
  <c r="E27" i="1" l="1"/>
  <c r="E30" i="1"/>
  <c r="E22" i="1"/>
  <c r="E16" i="1"/>
  <c r="E4" i="1"/>
  <c r="E28" i="1"/>
  <c r="E18" i="1"/>
  <c r="E17" i="1"/>
  <c r="E11" i="1"/>
  <c r="E19" i="1"/>
  <c r="E21" i="1"/>
  <c r="E10" i="1"/>
  <c r="A31" i="1"/>
  <c r="D31" i="1"/>
  <c r="F31" i="1"/>
  <c r="E31" i="1" l="1"/>
  <c r="A15" i="1" l="1"/>
  <c r="D15" i="1"/>
  <c r="F15" i="1"/>
  <c r="E15" i="1" l="1"/>
  <c r="A20" i="1" l="1"/>
  <c r="D20" i="1"/>
  <c r="F20" i="1"/>
  <c r="E20" i="1" l="1"/>
  <c r="A9" i="1"/>
  <c r="D9" i="1"/>
  <c r="F9" i="1"/>
  <c r="A12" i="1"/>
  <c r="D12" i="1"/>
  <c r="F12" i="1"/>
  <c r="E12" i="1" l="1"/>
  <c r="E9" i="1"/>
  <c r="Y36" i="1" l="1"/>
  <c r="Z36" i="1"/>
  <c r="AA36" i="1"/>
  <c r="AC36" i="1"/>
  <c r="AD36" i="1"/>
  <c r="AE36" i="1"/>
  <c r="AF36" i="1"/>
  <c r="T36" i="1"/>
  <c r="U36" i="1"/>
  <c r="V36" i="1"/>
  <c r="W36" i="1"/>
  <c r="X36" i="1"/>
  <c r="O36" i="1"/>
  <c r="P36" i="1"/>
  <c r="Q36" i="1"/>
  <c r="R36" i="1"/>
  <c r="S36" i="1"/>
  <c r="M36" i="1"/>
  <c r="N36" i="1"/>
  <c r="L36" i="1"/>
  <c r="S41" i="1" l="1"/>
  <c r="S39" i="1"/>
  <c r="S40" i="1"/>
  <c r="U40" i="1"/>
  <c r="U39" i="1"/>
  <c r="U41" i="1"/>
  <c r="AD41" i="1"/>
  <c r="AD40" i="1"/>
  <c r="AD39" i="1"/>
  <c r="AA40" i="1"/>
  <c r="AA41" i="1"/>
  <c r="AA39" i="1"/>
  <c r="R41" i="1"/>
  <c r="R39" i="1"/>
  <c r="R40" i="1"/>
  <c r="X40" i="1"/>
  <c r="X41" i="1"/>
  <c r="X39" i="1"/>
  <c r="T40" i="1"/>
  <c r="T41" i="1"/>
  <c r="T39" i="1"/>
  <c r="AC41" i="1"/>
  <c r="AC40" i="1"/>
  <c r="AC39" i="1"/>
  <c r="Z41" i="1"/>
  <c r="Z39" i="1"/>
  <c r="Z40" i="1"/>
  <c r="W41" i="1"/>
  <c r="W39" i="1"/>
  <c r="W40" i="1"/>
  <c r="AB41" i="1"/>
  <c r="AB40" i="1"/>
  <c r="AB39" i="1"/>
  <c r="Y39" i="1"/>
  <c r="Y40" i="1"/>
  <c r="Y41" i="1"/>
  <c r="O40" i="1"/>
  <c r="O41" i="1"/>
  <c r="O39" i="1"/>
  <c r="N41" i="1"/>
  <c r="N39" i="1"/>
  <c r="N40" i="1"/>
  <c r="Q40" i="1"/>
  <c r="Q41" i="1"/>
  <c r="Q39" i="1"/>
  <c r="AF41" i="1"/>
  <c r="AF40" i="1"/>
  <c r="AF39" i="1"/>
  <c r="P40" i="1"/>
  <c r="P41" i="1"/>
  <c r="P39" i="1"/>
  <c r="V41" i="1"/>
  <c r="V39" i="1"/>
  <c r="V40" i="1"/>
  <c r="AE41" i="1"/>
  <c r="AE40" i="1"/>
  <c r="AE39" i="1"/>
  <c r="M39" i="1"/>
  <c r="M41" i="1"/>
  <c r="M40" i="1"/>
  <c r="A26" i="1"/>
  <c r="A13" i="1"/>
  <c r="A14" i="1"/>
  <c r="A8" i="1"/>
  <c r="A5" i="1"/>
  <c r="A6" i="1"/>
  <c r="A25" i="1"/>
  <c r="A23" i="1"/>
  <c r="A7" i="1" l="1"/>
  <c r="A24" i="1" l="1"/>
  <c r="A29" i="1"/>
  <c r="D29" i="1" l="1"/>
  <c r="F29" i="1"/>
  <c r="D23" i="1"/>
  <c r="F23" i="1"/>
  <c r="D25" i="1"/>
  <c r="F25" i="1"/>
  <c r="E25" i="1" l="1"/>
  <c r="E23" i="1"/>
  <c r="E29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G41" i="1" l="1"/>
  <c r="AG40" i="1"/>
  <c r="AG39" i="1"/>
  <c r="AH41" i="1"/>
  <c r="AH40" i="1"/>
  <c r="AH39" i="1"/>
  <c r="F5" i="1"/>
  <c r="D5" i="1"/>
  <c r="F26" i="1"/>
  <c r="D26" i="1"/>
  <c r="F14" i="1"/>
  <c r="D14" i="1"/>
  <c r="F13" i="1"/>
  <c r="D13" i="1"/>
  <c r="F8" i="1"/>
  <c r="D8" i="1"/>
  <c r="F7" i="1"/>
  <c r="D7" i="1"/>
  <c r="F6" i="1"/>
  <c r="D6" i="1"/>
  <c r="F24" i="1"/>
  <c r="D24" i="1"/>
  <c r="E13" i="1" l="1"/>
  <c r="E26" i="1"/>
  <c r="E5" i="1"/>
  <c r="E8" i="1"/>
  <c r="E7" i="1"/>
  <c r="E14" i="1"/>
  <c r="E24" i="1"/>
  <c r="E6" i="1"/>
  <c r="Y1" i="1" l="1"/>
  <c r="AA1" i="1" l="1"/>
  <c r="G4" i="1" s="1"/>
  <c r="G6" i="1" l="1"/>
  <c r="H28" i="1"/>
  <c r="G18" i="1"/>
  <c r="H18" i="1"/>
  <c r="H34" i="1"/>
  <c r="H33" i="1"/>
  <c r="H35" i="1"/>
  <c r="H4" i="1"/>
  <c r="H22" i="1"/>
  <c r="H32" i="1"/>
  <c r="H27" i="1"/>
  <c r="H30" i="1"/>
  <c r="H17" i="1"/>
  <c r="H16" i="1"/>
  <c r="G19" i="1"/>
  <c r="G28" i="1"/>
  <c r="G27" i="1"/>
  <c r="G35" i="1"/>
  <c r="G11" i="1"/>
  <c r="G16" i="1"/>
  <c r="G32" i="1"/>
  <c r="G10" i="1"/>
  <c r="G17" i="1"/>
  <c r="G22" i="1"/>
  <c r="G33" i="1"/>
  <c r="G21" i="1"/>
  <c r="G30" i="1"/>
  <c r="G34" i="1"/>
  <c r="H21" i="1"/>
  <c r="H10" i="1"/>
  <c r="H11" i="1"/>
  <c r="H19" i="1"/>
  <c r="H12" i="1"/>
  <c r="H15" i="1"/>
  <c r="H24" i="1"/>
  <c r="H26" i="1"/>
  <c r="H25" i="1"/>
  <c r="H5" i="1"/>
  <c r="H14" i="1"/>
  <c r="H29" i="1"/>
  <c r="H31" i="1"/>
  <c r="H7" i="1"/>
  <c r="H13" i="1"/>
  <c r="H23" i="1"/>
  <c r="H20" i="1"/>
  <c r="H8" i="1"/>
  <c r="H9" i="1"/>
  <c r="H6" i="1"/>
  <c r="G31" i="1"/>
  <c r="G15" i="1"/>
  <c r="G20" i="1"/>
  <c r="G9" i="1"/>
  <c r="G12" i="1"/>
  <c r="G26" i="1"/>
  <c r="G8" i="1"/>
  <c r="G23" i="1"/>
  <c r="G7" i="1"/>
  <c r="G24" i="1"/>
  <c r="G25" i="1"/>
  <c r="G14" i="1"/>
  <c r="G29" i="1"/>
  <c r="G13" i="1"/>
  <c r="G5" i="1"/>
</calcChain>
</file>

<file path=xl/sharedStrings.xml><?xml version="1.0" encoding="utf-8"?>
<sst xmlns="http://schemas.openxmlformats.org/spreadsheetml/2006/main" count="159" uniqueCount="159">
  <si>
    <t>Spieltage bisher</t>
  </si>
  <si>
    <t>Anzahl 75% Wertung</t>
  </si>
  <si>
    <t>Platz</t>
  </si>
  <si>
    <t>Name</t>
  </si>
  <si>
    <t>Alias</t>
  </si>
  <si>
    <t>Anzahl Teilnahme Turniere</t>
  </si>
  <si>
    <t>Durchschnitt je gespieltem Turnier</t>
  </si>
  <si>
    <t>Gesamt</t>
  </si>
  <si>
    <t>Top of 75% Wertung</t>
  </si>
  <si>
    <t>höchste
Streichung</t>
  </si>
  <si>
    <t>1.</t>
  </si>
  <si>
    <t>2.</t>
  </si>
  <si>
    <t>3.</t>
  </si>
  <si>
    <t>Ralf L.</t>
  </si>
  <si>
    <t>pokerpad2195</t>
  </si>
  <si>
    <t xml:space="preserve">Rangliste
</t>
  </si>
  <si>
    <t xml:space="preserve">Online
</t>
  </si>
  <si>
    <t>Saison</t>
  </si>
  <si>
    <t>2016 /</t>
  </si>
  <si>
    <t>Richard H.</t>
  </si>
  <si>
    <t>papa147</t>
  </si>
  <si>
    <t>Berthold L.</t>
  </si>
  <si>
    <t>Spalte1</t>
  </si>
  <si>
    <t>Spalte2</t>
  </si>
  <si>
    <t>Spalte3</t>
  </si>
  <si>
    <t>Spalte4</t>
  </si>
  <si>
    <t>Spalte5</t>
  </si>
  <si>
    <t>Spalte6</t>
  </si>
  <si>
    <t>Spalte7</t>
  </si>
  <si>
    <t>Spalte8</t>
  </si>
  <si>
    <t>Spalte9</t>
  </si>
  <si>
    <t>Spalte10</t>
  </si>
  <si>
    <t>Spalte11</t>
  </si>
  <si>
    <t>Spalte12</t>
  </si>
  <si>
    <t>Spalte13</t>
  </si>
  <si>
    <t>Spalte14</t>
  </si>
  <si>
    <t>Spalte15</t>
  </si>
  <si>
    <t>Spalte16</t>
  </si>
  <si>
    <t>Spalte17</t>
  </si>
  <si>
    <t>Spalte18</t>
  </si>
  <si>
    <t>Spalte19</t>
  </si>
  <si>
    <t>Spalte20</t>
  </si>
  <si>
    <t>Spalte21</t>
  </si>
  <si>
    <t>Spalte22</t>
  </si>
  <si>
    <t>Spalte23</t>
  </si>
  <si>
    <t>Spalte24</t>
  </si>
  <si>
    <t>Spalte25</t>
  </si>
  <si>
    <t>Spalte26</t>
  </si>
  <si>
    <t>Spalte27</t>
  </si>
  <si>
    <t>Spalte29</t>
  </si>
  <si>
    <t>Spalte30</t>
  </si>
  <si>
    <t>Spalte31</t>
  </si>
  <si>
    <t>Spalte32</t>
  </si>
  <si>
    <t>Spalte33</t>
  </si>
  <si>
    <t>Spalte34</t>
  </si>
  <si>
    <t>Spalte35</t>
  </si>
  <si>
    <t>Spalte36</t>
  </si>
  <si>
    <t>Spalte37</t>
  </si>
  <si>
    <t>Spalte38</t>
  </si>
  <si>
    <t>Spalte39</t>
  </si>
  <si>
    <t>Spalte40</t>
  </si>
  <si>
    <t>Spalte41</t>
  </si>
  <si>
    <t>Spalte42</t>
  </si>
  <si>
    <t>Spalte43</t>
  </si>
  <si>
    <t>Spalte44</t>
  </si>
  <si>
    <t>Spalte45</t>
  </si>
  <si>
    <t>Spalte46</t>
  </si>
  <si>
    <t>Spalte47</t>
  </si>
  <si>
    <t>Franzl1008</t>
  </si>
  <si>
    <t>Stefan Fr.</t>
  </si>
  <si>
    <t>Uwe H.</t>
  </si>
  <si>
    <t xml:space="preserve">Spieltag 25 
</t>
  </si>
  <si>
    <t xml:space="preserve">Spieltag 26  
</t>
  </si>
  <si>
    <t xml:space="preserve">Spieltag 27  
</t>
  </si>
  <si>
    <t xml:space="preserve">Spieltag 28 
</t>
  </si>
  <si>
    <t xml:space="preserve">Spieltag 29 
</t>
  </si>
  <si>
    <t xml:space="preserve">Spieltag 30 
</t>
  </si>
  <si>
    <t xml:space="preserve">Spieltag 31 
</t>
  </si>
  <si>
    <t xml:space="preserve">Spieltag 32 
</t>
  </si>
  <si>
    <t xml:space="preserve">Spieltag 33 
</t>
  </si>
  <si>
    <t xml:space="preserve">Spieltag 34 
</t>
  </si>
  <si>
    <t xml:space="preserve">Spieltag 35 
</t>
  </si>
  <si>
    <t xml:space="preserve">Spieltag 36 
</t>
  </si>
  <si>
    <t>Gerhard L.</t>
  </si>
  <si>
    <t>Helle</t>
  </si>
  <si>
    <t>Fatzerchen</t>
  </si>
  <si>
    <t>GeryMcFly</t>
  </si>
  <si>
    <t>Supinda B</t>
  </si>
  <si>
    <t>Choo</t>
  </si>
  <si>
    <t>Ralf G.</t>
  </si>
  <si>
    <t>Schatzi</t>
  </si>
  <si>
    <t>HoDi77</t>
  </si>
  <si>
    <t>1. Platz</t>
  </si>
  <si>
    <t>2. Platz</t>
  </si>
  <si>
    <t>3. Platz</t>
  </si>
  <si>
    <t>prozentuale Aufteilung</t>
  </si>
  <si>
    <t>Holger D.</t>
  </si>
  <si>
    <t>Spieltag 24</t>
  </si>
  <si>
    <t>StritziUweH</t>
  </si>
  <si>
    <t>Julian D.</t>
  </si>
  <si>
    <t>Brauni</t>
  </si>
  <si>
    <t xml:space="preserve">Spieltag 23 </t>
  </si>
  <si>
    <t>Thomas Hel.</t>
  </si>
  <si>
    <t>Maximilian G.</t>
  </si>
  <si>
    <t>MinRäizz</t>
  </si>
  <si>
    <t>Andrea J.</t>
  </si>
  <si>
    <t>AnJa1078</t>
  </si>
  <si>
    <t>Julia B.</t>
  </si>
  <si>
    <t>JuliaBebe</t>
  </si>
  <si>
    <t>Leonard B</t>
  </si>
  <si>
    <t>Leo</t>
  </si>
  <si>
    <t>Eva S.</t>
  </si>
  <si>
    <t>Serendipity</t>
  </si>
  <si>
    <t>boeller</t>
  </si>
  <si>
    <t>Stefan W.</t>
  </si>
  <si>
    <t>Alex Dj.</t>
  </si>
  <si>
    <t>25/26</t>
  </si>
  <si>
    <t>Spieltag 1 14.09.2025</t>
  </si>
  <si>
    <t>Spieltag 2 28.09.2025</t>
  </si>
  <si>
    <t>Spieltag 3 12.10.2025</t>
  </si>
  <si>
    <t>Spieltag 4 26.10.2025</t>
  </si>
  <si>
    <t>Spieltag 5 09.11.2025</t>
  </si>
  <si>
    <t>Spieltag 6 23.11.2025</t>
  </si>
  <si>
    <t>Spieltag 7 07.12.2025</t>
  </si>
  <si>
    <t>Spieltag 8 14.12.2025</t>
  </si>
  <si>
    <t>Spieltag 9 11.01.2026</t>
  </si>
  <si>
    <t>Spieltag 10 25.01.2026</t>
  </si>
  <si>
    <t>Spieltag 11 15.02.2026</t>
  </si>
  <si>
    <t>Spieltag 12 08.03.2026</t>
  </si>
  <si>
    <t>Spieltag 13 21.03.2026</t>
  </si>
  <si>
    <t>Spieltag 14 12.04.2026</t>
  </si>
  <si>
    <t>Spieltag 15 26.04.2026</t>
  </si>
  <si>
    <t>Spieltag 16 10.05.2026</t>
  </si>
  <si>
    <t>Spieltag 18  17.05.2026</t>
  </si>
  <si>
    <t>Spieltag 19 31.05.2026</t>
  </si>
  <si>
    <t>Spieltag 20 14.06.2026</t>
  </si>
  <si>
    <t>Spieltag 21 28.06.2026</t>
  </si>
  <si>
    <t>Spieltag 22 12.07.2026</t>
  </si>
  <si>
    <t>Danijel K.</t>
  </si>
  <si>
    <t>Danijel-Kost</t>
  </si>
  <si>
    <t>Dragutin K.</t>
  </si>
  <si>
    <t>Dragutin-K</t>
  </si>
  <si>
    <t>Dstyx</t>
  </si>
  <si>
    <t>Olaf D.</t>
  </si>
  <si>
    <t>olafdohn</t>
  </si>
  <si>
    <t>Daniel A.</t>
  </si>
  <si>
    <t>Christian M.</t>
  </si>
  <si>
    <t>Berndi</t>
  </si>
  <si>
    <t>Bernhard. R.</t>
  </si>
  <si>
    <t>Pokerking6</t>
  </si>
  <si>
    <t>Alexdj</t>
  </si>
  <si>
    <t>Anke L.</t>
  </si>
  <si>
    <t>Kadriah</t>
  </si>
  <si>
    <t>Frank S</t>
  </si>
  <si>
    <t>Aragorno</t>
  </si>
  <si>
    <t>FrankSailer</t>
  </si>
  <si>
    <t>Sebastian B.</t>
  </si>
  <si>
    <t>Michi K.</t>
  </si>
  <si>
    <t>MisterKing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</si>
</sst>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i/>
      <sz val="10"/>
      <name val="Arial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i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26B0A"/>
        <bgColor indexed="64"/>
      </patternFill>
    </fill>
  </fills>
  <borders count="25">
    <border>
      <left/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99">
    <xf numFmtId="0" fontId="0" fillId="0" borderId="0" xfId="0"/>
    <xf numFmtId="0" fontId="2" fillId="2" borderId="8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 wrapText="1"/>
    </xf>
    <xf numFmtId="0" fontId="1" fillId="2" borderId="8" xfId="1" applyFill="1" applyBorder="1" applyAlignment="1">
      <alignment horizontal="center" vertical="center" wrapText="1"/>
    </xf>
    <xf numFmtId="0" fontId="2" fillId="3" borderId="8" xfId="1" applyFont="1" applyFill="1" applyBorder="1" applyAlignment="1">
      <alignment horizontal="center" vertical="center" wrapText="1"/>
    </xf>
    <xf numFmtId="0" fontId="2" fillId="5" borderId="8" xfId="1" applyFont="1" applyFill="1" applyBorder="1" applyAlignment="1">
      <alignment horizontal="center" vertical="center" wrapText="1"/>
    </xf>
    <xf numFmtId="0" fontId="2" fillId="4" borderId="8" xfId="1" applyFont="1" applyFill="1" applyBorder="1" applyAlignment="1">
      <alignment horizontal="center" vertical="center" wrapText="1"/>
    </xf>
    <xf numFmtId="0" fontId="1" fillId="0" borderId="7" xfId="1" applyBorder="1" applyAlignment="1">
      <alignment horizontal="center"/>
    </xf>
    <xf numFmtId="164" fontId="1" fillId="0" borderId="7" xfId="1" applyNumberFormat="1" applyBorder="1" applyAlignment="1">
      <alignment horizontal="center"/>
    </xf>
    <xf numFmtId="0" fontId="1" fillId="3" borderId="7" xfId="1" applyFill="1" applyBorder="1" applyAlignment="1">
      <alignment horizontal="center"/>
    </xf>
    <xf numFmtId="0" fontId="1" fillId="5" borderId="7" xfId="1" applyFill="1" applyBorder="1" applyAlignment="1">
      <alignment horizontal="center"/>
    </xf>
    <xf numFmtId="0" fontId="1" fillId="4" borderId="7" xfId="1" applyFill="1" applyBorder="1" applyAlignment="1">
      <alignment horizontal="center"/>
    </xf>
    <xf numFmtId="0" fontId="1" fillId="0" borderId="6" xfId="1" applyBorder="1" applyAlignment="1">
      <alignment horizontal="center"/>
    </xf>
    <xf numFmtId="0" fontId="6" fillId="0" borderId="7" xfId="2" applyBorder="1"/>
    <xf numFmtId="0" fontId="8" fillId="6" borderId="0" xfId="1" applyFont="1" applyFill="1" applyAlignment="1">
      <alignment horizontal="center" vertical="top" wrapText="1"/>
    </xf>
    <xf numFmtId="0" fontId="8" fillId="6" borderId="0" xfId="1" applyFont="1" applyFill="1" applyAlignment="1">
      <alignment horizontal="right" vertical="top" wrapText="1"/>
    </xf>
    <xf numFmtId="0" fontId="8" fillId="6" borderId="0" xfId="1" applyFont="1" applyFill="1" applyAlignment="1">
      <alignment horizontal="left" vertical="top" wrapText="1"/>
    </xf>
    <xf numFmtId="0" fontId="7" fillId="6" borderId="0" xfId="1" applyFont="1" applyFill="1" applyAlignment="1">
      <alignment horizontal="center"/>
    </xf>
    <xf numFmtId="0" fontId="4" fillId="6" borderId="2" xfId="1" applyFont="1" applyFill="1" applyBorder="1" applyAlignment="1">
      <alignment horizontal="center" vertical="center"/>
    </xf>
    <xf numFmtId="0" fontId="5" fillId="6" borderId="2" xfId="1" applyFont="1" applyFill="1" applyBorder="1" applyAlignment="1">
      <alignment horizontal="center" vertical="center" wrapText="1"/>
    </xf>
    <xf numFmtId="0" fontId="4" fillId="6" borderId="2" xfId="1" applyFont="1" applyFill="1" applyBorder="1" applyAlignment="1">
      <alignment vertical="center"/>
    </xf>
    <xf numFmtId="0" fontId="3" fillId="0" borderId="10" xfId="1" applyFont="1" applyBorder="1" applyAlignment="1">
      <alignment horizontal="center"/>
    </xf>
    <xf numFmtId="0" fontId="6" fillId="0" borderId="9" xfId="2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6" fillId="0" borderId="5" xfId="2" applyBorder="1" applyAlignment="1">
      <alignment horizontal="center"/>
    </xf>
    <xf numFmtId="0" fontId="1" fillId="0" borderId="5" xfId="2" applyFont="1" applyBorder="1" applyAlignment="1">
      <alignment horizontal="center"/>
    </xf>
    <xf numFmtId="0" fontId="1" fillId="0" borderId="3" xfId="2" applyFont="1" applyBorder="1"/>
    <xf numFmtId="0" fontId="1" fillId="0" borderId="7" xfId="2" applyFont="1" applyBorder="1"/>
    <xf numFmtId="0" fontId="1" fillId="2" borderId="11" xfId="1" applyFill="1" applyBorder="1" applyAlignment="1">
      <alignment horizontal="center" vertical="center" wrapText="1"/>
    </xf>
    <xf numFmtId="0" fontId="1" fillId="2" borderId="12" xfId="1" applyFill="1" applyBorder="1" applyAlignment="1">
      <alignment horizontal="center" vertical="center" wrapText="1"/>
    </xf>
    <xf numFmtId="0" fontId="9" fillId="0" borderId="7" xfId="1" applyFont="1" applyBorder="1" applyAlignment="1">
      <alignment horizontal="center"/>
    </xf>
    <xf numFmtId="0" fontId="1" fillId="0" borderId="4" xfId="2" applyFont="1" applyBorder="1" applyAlignment="1">
      <alignment horizontal="center"/>
    </xf>
    <xf numFmtId="0" fontId="1" fillId="0" borderId="1" xfId="2" applyFont="1" applyBorder="1"/>
    <xf numFmtId="0" fontId="10" fillId="0" borderId="7" xfId="1" applyFont="1" applyBorder="1" applyAlignment="1">
      <alignment horizontal="center"/>
    </xf>
    <xf numFmtId="0" fontId="1" fillId="5" borderId="13" xfId="1" applyFill="1" applyBorder="1" applyAlignment="1">
      <alignment horizontal="center"/>
    </xf>
    <xf numFmtId="0" fontId="9" fillId="0" borderId="14" xfId="1" applyFont="1" applyBorder="1" applyAlignment="1">
      <alignment horizontal="center"/>
    </xf>
    <xf numFmtId="0" fontId="4" fillId="6" borderId="16" xfId="1" applyFont="1" applyFill="1" applyBorder="1" applyAlignment="1">
      <alignment horizontal="center" vertical="center"/>
    </xf>
    <xf numFmtId="0" fontId="1" fillId="2" borderId="17" xfId="1" applyFill="1" applyBorder="1" applyAlignment="1">
      <alignment horizontal="center" vertical="center" wrapText="1"/>
    </xf>
    <xf numFmtId="0" fontId="1" fillId="0" borderId="18" xfId="1" applyBorder="1" applyAlignment="1">
      <alignment horizontal="center"/>
    </xf>
    <xf numFmtId="0" fontId="9" fillId="0" borderId="18" xfId="1" applyFont="1" applyBorder="1" applyAlignment="1">
      <alignment horizontal="center"/>
    </xf>
    <xf numFmtId="0" fontId="0" fillId="0" borderId="15" xfId="0" applyBorder="1"/>
    <xf numFmtId="2" fontId="0" fillId="0" borderId="0" xfId="0" applyNumberFormat="1"/>
    <xf numFmtId="9" fontId="0" fillId="0" borderId="0" xfId="0" applyNumberFormat="1"/>
    <xf numFmtId="0" fontId="1" fillId="0" borderId="9" xfId="2" applyFont="1" applyBorder="1" applyAlignment="1">
      <alignment horizontal="center"/>
    </xf>
    <xf numFmtId="0" fontId="9" fillId="0" borderId="19" xfId="1" applyFont="1" applyBorder="1" applyAlignment="1">
      <alignment horizontal="center"/>
    </xf>
    <xf numFmtId="0" fontId="1" fillId="0" borderId="19" xfId="1" applyBorder="1" applyAlignment="1">
      <alignment horizontal="center"/>
    </xf>
    <xf numFmtId="0" fontId="1" fillId="0" borderId="20" xfId="1" applyBorder="1" applyAlignment="1">
      <alignment horizontal="center"/>
    </xf>
    <xf numFmtId="0" fontId="9" fillId="0" borderId="20" xfId="1" applyFont="1" applyBorder="1" applyAlignment="1">
      <alignment horizontal="center"/>
    </xf>
    <xf numFmtId="2" fontId="1" fillId="0" borderId="7" xfId="1" applyNumberFormat="1" applyBorder="1" applyAlignment="1">
      <alignment horizontal="center"/>
    </xf>
    <xf numFmtId="0" fontId="10" fillId="0" borderId="4" xfId="1" applyFont="1" applyBorder="1" applyAlignment="1">
      <alignment horizontal="center"/>
    </xf>
    <xf numFmtId="0" fontId="6" fillId="0" borderId="4" xfId="2" applyBorder="1"/>
    <xf numFmtId="0" fontId="1" fillId="0" borderId="1" xfId="1" applyBorder="1" applyAlignment="1">
      <alignment horizontal="center"/>
    </xf>
    <xf numFmtId="164" fontId="1" fillId="0" borderId="4" xfId="1" applyNumberFormat="1" applyBorder="1" applyAlignment="1">
      <alignment horizontal="center"/>
    </xf>
    <xf numFmtId="0" fontId="1" fillId="0" borderId="4" xfId="1" applyBorder="1" applyAlignment="1">
      <alignment horizontal="center"/>
    </xf>
    <xf numFmtId="0" fontId="1" fillId="3" borderId="4" xfId="1" applyFill="1" applyBorder="1" applyAlignment="1">
      <alignment horizontal="center"/>
    </xf>
    <xf numFmtId="0" fontId="1" fillId="4" borderId="4" xfId="1" applyFill="1" applyBorder="1" applyAlignment="1">
      <alignment horizontal="center"/>
    </xf>
    <xf numFmtId="0" fontId="1" fillId="0" borderId="3" xfId="1" applyBorder="1" applyAlignment="1">
      <alignment horizontal="center"/>
    </xf>
    <xf numFmtId="0" fontId="1" fillId="0" borderId="5" xfId="1" applyBorder="1" applyAlignment="1">
      <alignment horizontal="center"/>
    </xf>
    <xf numFmtId="0" fontId="1" fillId="3" borderId="5" xfId="1" applyFill="1" applyBorder="1" applyAlignment="1">
      <alignment horizontal="center"/>
    </xf>
    <xf numFmtId="0" fontId="1" fillId="4" borderId="5" xfId="1" applyFill="1" applyBorder="1" applyAlignment="1">
      <alignment horizontal="center"/>
    </xf>
    <xf numFmtId="0" fontId="1" fillId="5" borderId="5" xfId="1" applyFill="1" applyBorder="1" applyAlignment="1">
      <alignment horizontal="center"/>
    </xf>
    <xf numFmtId="0" fontId="3" fillId="0" borderId="4" xfId="1" applyFont="1" applyBorder="1" applyAlignment="1">
      <alignment horizontal="center"/>
    </xf>
    <xf numFmtId="164" fontId="1" fillId="0" borderId="5" xfId="1" applyNumberFormat="1" applyBorder="1" applyAlignment="1">
      <alignment horizontal="center"/>
    </xf>
    <xf numFmtId="0" fontId="0" fillId="0" borderId="21" xfId="0" applyBorder="1"/>
    <xf numFmtId="0" fontId="9" fillId="0" borderId="6" xfId="1" applyFont="1" applyBorder="1" applyAlignment="1">
      <alignment horizontal="center"/>
    </xf>
    <xf numFmtId="0" fontId="1" fillId="0" borderId="14" xfId="1" applyBorder="1" applyAlignment="1">
      <alignment horizontal="center"/>
    </xf>
    <xf numFmtId="4" fontId="1" fillId="0" borderId="7" xfId="1" applyNumberFormat="1" applyBorder="1" applyAlignment="1">
      <alignment horizontal="center"/>
    </xf>
    <xf numFmtId="0" fontId="1" fillId="0" borderId="4" xfId="2" applyFont="1" applyBorder="1"/>
    <xf numFmtId="0" fontId="1" fillId="0" borderId="7" xfId="2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1" fontId="9" fillId="0" borderId="7" xfId="1" applyNumberFormat="1" applyFont="1" applyBorder="1" applyAlignment="1">
      <alignment horizontal="center"/>
    </xf>
    <xf numFmtId="2" fontId="1" fillId="0" borderId="14" xfId="1" applyNumberFormat="1" applyBorder="1" applyAlignment="1">
      <alignment horizontal="center"/>
    </xf>
    <xf numFmtId="164" fontId="1" fillId="4" borderId="7" xfId="1" applyNumberFormat="1" applyFill="1" applyBorder="1" applyAlignment="1">
      <alignment horizontal="center"/>
    </xf>
    <xf numFmtId="0" fontId="9" fillId="4" borderId="7" xfId="1" applyFont="1" applyFill="1" applyBorder="1" applyAlignment="1">
      <alignment horizontal="center"/>
    </xf>
    <xf numFmtId="0" fontId="1" fillId="0" borderId="6" xfId="2" applyFont="1" applyBorder="1"/>
    <xf numFmtId="0" fontId="9" fillId="5" borderId="7" xfId="1" applyFont="1" applyFill="1" applyBorder="1" applyAlignment="1">
      <alignment horizontal="center"/>
    </xf>
    <xf numFmtId="0" fontId="9" fillId="3" borderId="7" xfId="1" applyFont="1" applyFill="1" applyBorder="1" applyAlignment="1">
      <alignment horizontal="center"/>
    </xf>
    <xf numFmtId="0" fontId="1" fillId="5" borderId="14" xfId="1" applyFill="1" applyBorder="1" applyAlignment="1">
      <alignment horizontal="center"/>
    </xf>
    <xf numFmtId="0" fontId="6" fillId="0" borderId="3" xfId="2" applyBorder="1"/>
    <xf numFmtId="0" fontId="1" fillId="3" borderId="14" xfId="1" applyFill="1" applyBorder="1" applyAlignment="1">
      <alignment horizontal="center"/>
    </xf>
    <xf numFmtId="0" fontId="9" fillId="4" borderId="14" xfId="1" applyFont="1" applyFill="1" applyBorder="1" applyAlignment="1">
      <alignment horizontal="center"/>
    </xf>
    <xf numFmtId="0" fontId="9" fillId="4" borderId="3" xfId="1" applyFont="1" applyFill="1" applyBorder="1" applyAlignment="1">
      <alignment horizontal="center"/>
    </xf>
    <xf numFmtId="0" fontId="9" fillId="3" borderId="6" xfId="1" applyFont="1" applyFill="1" applyBorder="1" applyAlignment="1">
      <alignment horizontal="center"/>
    </xf>
    <xf numFmtId="0" fontId="1" fillId="4" borderId="14" xfId="1" applyFill="1" applyBorder="1" applyAlignment="1">
      <alignment horizontal="center"/>
    </xf>
    <xf numFmtId="0" fontId="9" fillId="5" borderId="6" xfId="1" applyFont="1" applyFill="1" applyBorder="1" applyAlignment="1">
      <alignment horizontal="center"/>
    </xf>
    <xf numFmtId="0" fontId="6" fillId="0" borderId="1" xfId="2" applyBorder="1"/>
    <xf numFmtId="0" fontId="0" fillId="0" borderId="22" xfId="0" applyBorder="1"/>
    <xf numFmtId="0" fontId="9" fillId="0" borderId="21" xfId="1" applyFont="1" applyBorder="1" applyAlignment="1">
      <alignment horizontal="center"/>
    </xf>
    <xf numFmtId="0" fontId="3" fillId="0" borderId="5" xfId="1" applyFont="1" applyBorder="1" applyAlignment="1">
      <alignment horizontal="center"/>
    </xf>
    <xf numFmtId="0" fontId="1" fillId="0" borderId="5" xfId="2" applyFont="1" applyBorder="1"/>
    <xf numFmtId="0" fontId="10" fillId="0" borderId="23" xfId="1" applyFont="1" applyBorder="1" applyAlignment="1">
      <alignment horizontal="center"/>
    </xf>
    <xf numFmtId="0" fontId="1" fillId="0" borderId="24" xfId="1" applyBorder="1" applyAlignment="1">
      <alignment horizontal="center"/>
    </xf>
    <xf numFmtId="0" fontId="10" fillId="0" borderId="5" xfId="1" applyFont="1" applyBorder="1" applyAlignment="1">
      <alignment horizontal="center"/>
    </xf>
    <xf numFmtId="0" fontId="0" fillId="0" borderId="13" xfId="0" applyBorder="1"/>
    <xf numFmtId="0" fontId="1" fillId="0" borderId="23" xfId="1" applyBorder="1" applyAlignment="1">
      <alignment horizontal="center"/>
    </xf>
    <xf numFmtId="0" fontId="4" fillId="6" borderId="2" xfId="1" applyFont="1" applyFill="1" applyBorder="1" applyAlignment="1">
      <alignment horizontal="right" vertical="center"/>
    </xf>
    <xf numFmtId="0" fontId="3" fillId="0" borderId="23" xfId="1" applyFont="1" applyBorder="1" applyAlignment="1">
      <alignment horizontal="center"/>
    </xf>
    <xf numFmtId="2" fontId="1" fillId="0" borderId="24" xfId="1" applyNumberFormat="1" applyBorder="1" applyAlignment="1">
      <alignment horizontal="center"/>
    </xf>
    <xf numFmtId="0" fontId="6" fillId="0" borderId="4" xfId="2" applyBorder="1" applyAlignment="1">
      <alignment horizontal="center"/>
    </xf>
  </cellXfs>
  <cellStyles count="3">
    <cellStyle name="Standard" xfId="0" builtinId="0"/>
    <cellStyle name="Standard 2" xfId="1" xr:uid="{00000000-0005-0000-0000-000001000000}"/>
    <cellStyle name="Standard 3" xfId="2" xr:uid="{00000000-0005-0000-0000-000002000000}"/>
  </cellStyles>
  <dxfs count="4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medium">
          <color auto="1"/>
        </top>
        <bottom style="medium">
          <color auto="1"/>
        </bottom>
        <vertical/>
        <horizontal style="medium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n">
          <color indexed="64"/>
        </bottom>
      </border>
    </dxf>
    <dxf>
      <fill>
        <patternFill patternType="solid">
          <fgColor indexed="64"/>
          <bgColor rgb="FF00B0F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n">
          <color indexed="64"/>
        </bottom>
      </border>
    </dxf>
    <dxf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ck">
          <color indexed="64"/>
        </right>
        <top/>
        <bottom style="thin">
          <color indexed="64"/>
        </bottom>
        <vertical/>
        <horizontal/>
      </border>
    </dxf>
    <dxf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ck">
          <color indexed="64"/>
        </right>
        <top/>
        <bottom style="thin">
          <color indexed="64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ck">
          <color indexed="64"/>
        </right>
        <top/>
        <bottom style="thin">
          <color indexed="64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ck">
          <color indexed="64"/>
        </right>
        <top/>
        <bottom style="thin">
          <color indexed="64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ck">
          <color indexed="64"/>
        </right>
        <top/>
        <bottom style="thin">
          <color indexed="64"/>
        </bottom>
        <vertical/>
        <horizontal/>
      </border>
    </dxf>
    <dxf>
      <numFmt numFmtId="164" formatCode="0.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ck">
          <color indexed="64"/>
        </right>
        <top/>
        <bottom style="thin">
          <color indexed="64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ck">
          <color indexed="64"/>
        </left>
        <right style="thick">
          <color indexed="64"/>
        </right>
        <top/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ck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ck">
          <color indexed="64"/>
        </right>
        <top/>
        <bottom style="thin">
          <color indexed="64"/>
        </bottom>
        <vertical/>
        <horizontal/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ck">
          <color indexed="64"/>
        </right>
        <top/>
        <bottom style="thin">
          <color indexed="64"/>
        </bottom>
        <vertical/>
        <horizontal/>
      </border>
    </dxf>
  </dxfs>
  <tableStyles count="0" defaultTableStyle="TableStyleMedium2" defaultPivotStyle="PivotStyleLight16"/>
  <colors>
    <mruColors>
      <color rgb="FFC0C0C0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1" displayName="Tabelle1" ref="A3:AT35" totalsRowShown="0">
  <sortState xmlns:xlrd2="http://schemas.microsoft.com/office/spreadsheetml/2017/richdata2" ref="A4:AT30">
    <sortCondition descending="1" ref="G4:G35"/>
  </sortState>
  <tableColumns count="46">
    <tableColumn id="1" xr3:uid="{00000000-0010-0000-0000-000001000000}" name="Spalte1" dataDxfId="45" dataCellStyle="Standard 2">
      <calculatedColumnFormula>ROW(A4)-3</calculatedColumnFormula>
    </tableColumn>
    <tableColumn id="2" xr3:uid="{00000000-0010-0000-0000-000002000000}" name="Spalte2" dataDxfId="44" dataCellStyle="Standard 3"/>
    <tableColumn id="3" xr3:uid="{00000000-0010-0000-0000-000003000000}" name="Spalte3" dataDxfId="43" dataCellStyle="Standard 3"/>
    <tableColumn id="4" xr3:uid="{00000000-0010-0000-0000-000004000000}" name="Spalte4" dataDxfId="42" dataCellStyle="Standard 2">
      <calculatedColumnFormula>COUNTIF(L4:AT4,"&gt;0")</calculatedColumnFormula>
    </tableColumn>
    <tableColumn id="5" xr3:uid="{00000000-0010-0000-0000-000005000000}" name="Spalte5" dataDxfId="41" dataCellStyle="Standard 2">
      <calculatedColumnFormula>IF(D4&gt;0,F4/D4,0)</calculatedColumnFormula>
    </tableColumn>
    <tableColumn id="6" xr3:uid="{00000000-0010-0000-0000-000006000000}" name="Spalte6" dataDxfId="40" dataCellStyle="Standard 2">
      <calculatedColumnFormula>SUM(L4:AT4)</calculatedColumnFormula>
    </tableColumn>
    <tableColumn id="7" xr3:uid="{00000000-0010-0000-0000-000007000000}" name="Spalte7" dataDxfId="39" dataCellStyle="Standard 2">
      <calculatedColumnFormula>SUMIF(L4:AT4,"&gt;="&amp;LARGE(L4:AT4,$AA$1))-(COUNTIF(L4:AT4,"&gt;="&amp;LARGE(L4:AT4,$AA$1))-$AA$1)*LARGE(L4:AT4,$AA$1)</calculatedColumnFormula>
    </tableColumn>
    <tableColumn id="8" xr3:uid="{00000000-0010-0000-0000-000008000000}" name="Spalte8" dataDxfId="38" dataCellStyle="Standard 2">
      <calculatedColumnFormula>IF($Y$1&gt;3,LARGE(L4:AT4,$AA$1+1),0)</calculatedColumnFormula>
    </tableColumn>
    <tableColumn id="9" xr3:uid="{00000000-0010-0000-0000-000009000000}" name="Spalte9" dataDxfId="37" dataCellStyle="Standard 2"/>
    <tableColumn id="10" xr3:uid="{00000000-0010-0000-0000-00000A000000}" name="Spalte10" dataDxfId="36" dataCellStyle="Standard 2"/>
    <tableColumn id="11" xr3:uid="{00000000-0010-0000-0000-00000B000000}" name="Spalte11" dataDxfId="35" dataCellStyle="Standard 2"/>
    <tableColumn id="12" xr3:uid="{00000000-0010-0000-0000-00000C000000}" name="Spalte12" dataDxfId="34" dataCellStyle="Standard 2"/>
    <tableColumn id="13" xr3:uid="{00000000-0010-0000-0000-00000D000000}" name="Spalte13" dataDxfId="33" dataCellStyle="Standard 2"/>
    <tableColumn id="14" xr3:uid="{00000000-0010-0000-0000-00000E000000}" name="Spalte14" dataDxfId="32" dataCellStyle="Standard 2"/>
    <tableColumn id="15" xr3:uid="{00000000-0010-0000-0000-00000F000000}" name="Spalte15" dataDxfId="31" dataCellStyle="Standard 2"/>
    <tableColumn id="16" xr3:uid="{00000000-0010-0000-0000-000010000000}" name="Spalte16" dataDxfId="30" dataCellStyle="Standard 2"/>
    <tableColumn id="17" xr3:uid="{00000000-0010-0000-0000-000011000000}" name="Spalte17" dataDxfId="29" dataCellStyle="Standard 2"/>
    <tableColumn id="18" xr3:uid="{00000000-0010-0000-0000-000012000000}" name="Spalte18" dataDxfId="28" dataCellStyle="Standard 2"/>
    <tableColumn id="19" xr3:uid="{00000000-0010-0000-0000-000013000000}" name="Spalte19" dataDxfId="27" dataCellStyle="Standard 2"/>
    <tableColumn id="20" xr3:uid="{00000000-0010-0000-0000-000014000000}" name="Spalte20" dataDxfId="26" dataCellStyle="Standard 2"/>
    <tableColumn id="21" xr3:uid="{00000000-0010-0000-0000-000015000000}" name="Spalte21" dataDxfId="25" dataCellStyle="Standard 2"/>
    <tableColumn id="22" xr3:uid="{00000000-0010-0000-0000-000016000000}" name="Spalte22" dataDxfId="24" dataCellStyle="Standard 2"/>
    <tableColumn id="23" xr3:uid="{00000000-0010-0000-0000-000017000000}" name="Spalte23" dataDxfId="23" dataCellStyle="Standard 2"/>
    <tableColumn id="24" xr3:uid="{00000000-0010-0000-0000-000018000000}" name="Spalte24" dataDxfId="22" dataCellStyle="Standard 2"/>
    <tableColumn id="25" xr3:uid="{00000000-0010-0000-0000-000019000000}" name="Spalte25" dataDxfId="21" dataCellStyle="Standard 2"/>
    <tableColumn id="26" xr3:uid="{00000000-0010-0000-0000-00001A000000}" name="Spalte26" dataDxfId="20" dataCellStyle="Standard 2"/>
    <tableColumn id="27" xr3:uid="{00000000-0010-0000-0000-00001B000000}" name="Spalte27" dataDxfId="19" dataCellStyle="Standard 2"/>
    <tableColumn id="29" xr3:uid="{00000000-0010-0000-0000-00001D000000}" name="Spalte29" dataDxfId="18" dataCellStyle="Standard 2"/>
    <tableColumn id="30" xr3:uid="{00000000-0010-0000-0000-00001E000000}" name="Spalte30" dataDxfId="17" dataCellStyle="Standard 2"/>
    <tableColumn id="31" xr3:uid="{00000000-0010-0000-0000-00001F000000}" name="Spalte31" dataDxfId="16" dataCellStyle="Standard 2"/>
    <tableColumn id="32" xr3:uid="{00000000-0010-0000-0000-000020000000}" name="Spalte32" dataDxfId="15" dataCellStyle="Standard 2"/>
    <tableColumn id="33" xr3:uid="{00000000-0010-0000-0000-000021000000}" name="Spalte33" dataDxfId="14" dataCellStyle="Standard 2"/>
    <tableColumn id="34" xr3:uid="{00000000-0010-0000-0000-000022000000}" name="Spalte34" dataDxfId="13" dataCellStyle="Standard 2"/>
    <tableColumn id="35" xr3:uid="{00000000-0010-0000-0000-000023000000}" name="Spalte35" dataDxfId="12" dataCellStyle="Standard 2"/>
    <tableColumn id="36" xr3:uid="{00000000-0010-0000-0000-000024000000}" name="Spalte36" dataDxfId="11" dataCellStyle="Standard 2"/>
    <tableColumn id="37" xr3:uid="{00000000-0010-0000-0000-000025000000}" name="Spalte37" dataDxfId="10" dataCellStyle="Standard 2"/>
    <tableColumn id="38" xr3:uid="{00000000-0010-0000-0000-000026000000}" name="Spalte38" dataDxfId="9" dataCellStyle="Standard 2"/>
    <tableColumn id="39" xr3:uid="{00000000-0010-0000-0000-000027000000}" name="Spalte39" dataDxfId="8" dataCellStyle="Standard 2"/>
    <tableColumn id="40" xr3:uid="{00000000-0010-0000-0000-000028000000}" name="Spalte40" dataDxfId="7" dataCellStyle="Standard 2"/>
    <tableColumn id="41" xr3:uid="{00000000-0010-0000-0000-000029000000}" name="Spalte41" dataDxfId="6" dataCellStyle="Standard 2"/>
    <tableColumn id="42" xr3:uid="{00000000-0010-0000-0000-00002A000000}" name="Spalte42" dataDxfId="5" dataCellStyle="Standard 2"/>
    <tableColumn id="43" xr3:uid="{00000000-0010-0000-0000-00002B000000}" name="Spalte43" dataDxfId="4" dataCellStyle="Standard 2"/>
    <tableColumn id="44" xr3:uid="{00000000-0010-0000-0000-00002C000000}" name="Spalte44" dataDxfId="3" dataCellStyle="Standard 2"/>
    <tableColumn id="45" xr3:uid="{00000000-0010-0000-0000-00002D000000}" name="Spalte45" dataDxfId="2" dataCellStyle="Standard 2"/>
    <tableColumn id="46" xr3:uid="{00000000-0010-0000-0000-00002E000000}" name="Spalte46" dataDxfId="1" dataCellStyle="Standard 2"/>
    <tableColumn id="47" xr3:uid="{00000000-0010-0000-0000-00002F000000}" name="Spalte47" dataDxfId="0" dataCellStyle="Standard 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41"/>
  <sheetViews>
    <sheetView tabSelected="1" zoomScaleNormal="100" workbookViewId="0">
      <pane xSplit="11" ySplit="2" topLeftCell="X4" activePane="bottomRight" state="frozen"/>
      <selection pane="topRight" activeCell="L1" sqref="L1"/>
      <selection pane="bottomLeft" activeCell="A3" sqref="A3"/>
      <selection pane="bottomRight" activeCell="G4" sqref="G4"/>
    </sheetView>
  </sheetViews>
  <sheetFormatPr baseColWidth="10" defaultRowHeight="14.4" x14ac:dyDescent="0.3"/>
  <cols>
    <col min="1" max="1" width="12.6640625" customWidth="1"/>
    <col min="2" max="2" width="12.5546875" customWidth="1"/>
    <col min="3" max="3" width="14.88671875" customWidth="1"/>
    <col min="4" max="4" width="0" hidden="1" customWidth="1"/>
    <col min="5" max="5" width="13.33203125" hidden="1" customWidth="1"/>
    <col min="6" max="6" width="10.44140625" customWidth="1"/>
    <col min="7" max="34" width="11.5546875" customWidth="1"/>
    <col min="35" max="45" width="11.5546875" hidden="1" customWidth="1"/>
    <col min="46" max="46" width="11.44140625" style="40" hidden="1" customWidth="1"/>
  </cols>
  <sheetData>
    <row r="1" spans="1:47" ht="33.75" customHeight="1" thickBot="1" x14ac:dyDescent="0.35">
      <c r="A1" s="14" t="s">
        <v>15</v>
      </c>
      <c r="B1" s="14" t="s">
        <v>16</v>
      </c>
      <c r="C1" s="14" t="s">
        <v>17</v>
      </c>
      <c r="D1" s="15" t="s">
        <v>18</v>
      </c>
      <c r="E1" s="16">
        <v>2017</v>
      </c>
      <c r="F1" s="14" t="s">
        <v>116</v>
      </c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95" t="s">
        <v>0</v>
      </c>
      <c r="V1" s="95"/>
      <c r="W1" s="95"/>
      <c r="X1" s="95"/>
      <c r="Y1" s="18">
        <f>COUNTIF(L4:AT4,"&gt;=0")</f>
        <v>20</v>
      </c>
      <c r="Z1" s="19" t="s">
        <v>1</v>
      </c>
      <c r="AA1" s="20">
        <f>ROUND(Y1*75%,0)</f>
        <v>15</v>
      </c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36"/>
    </row>
    <row r="2" spans="1:47" ht="40.200000000000003" thickBot="1" x14ac:dyDescent="0.35">
      <c r="A2" s="3" t="s">
        <v>2</v>
      </c>
      <c r="B2" s="1" t="s">
        <v>3</v>
      </c>
      <c r="C2" s="1" t="s">
        <v>4</v>
      </c>
      <c r="D2" s="2" t="s">
        <v>5</v>
      </c>
      <c r="E2" s="2" t="s">
        <v>6</v>
      </c>
      <c r="F2" s="1" t="s">
        <v>7</v>
      </c>
      <c r="G2" s="2" t="s">
        <v>8</v>
      </c>
      <c r="H2" s="2" t="s">
        <v>9</v>
      </c>
      <c r="I2" s="4" t="s">
        <v>10</v>
      </c>
      <c r="J2" s="6" t="s">
        <v>11</v>
      </c>
      <c r="K2" s="5" t="s">
        <v>12</v>
      </c>
      <c r="L2" s="3" t="s">
        <v>117</v>
      </c>
      <c r="M2" s="3" t="s">
        <v>118</v>
      </c>
      <c r="N2" s="3" t="s">
        <v>119</v>
      </c>
      <c r="O2" s="3" t="s">
        <v>120</v>
      </c>
      <c r="P2" s="3" t="s">
        <v>121</v>
      </c>
      <c r="Q2" s="3" t="s">
        <v>122</v>
      </c>
      <c r="R2" s="3" t="s">
        <v>123</v>
      </c>
      <c r="S2" s="3" t="s">
        <v>124</v>
      </c>
      <c r="T2" s="28" t="s">
        <v>125</v>
      </c>
      <c r="U2" s="29" t="s">
        <v>126</v>
      </c>
      <c r="V2" s="3" t="s">
        <v>127</v>
      </c>
      <c r="W2" s="3" t="s">
        <v>128</v>
      </c>
      <c r="X2" s="3" t="s">
        <v>129</v>
      </c>
      <c r="Y2" s="3" t="s">
        <v>130</v>
      </c>
      <c r="Z2" s="3" t="s">
        <v>131</v>
      </c>
      <c r="AA2" s="3" t="s">
        <v>132</v>
      </c>
      <c r="AB2" s="3" t="s">
        <v>133</v>
      </c>
      <c r="AC2" s="3" t="s">
        <v>134</v>
      </c>
      <c r="AD2" s="3" t="s">
        <v>135</v>
      </c>
      <c r="AE2" s="3" t="s">
        <v>136</v>
      </c>
      <c r="AF2" s="3" t="s">
        <v>137</v>
      </c>
      <c r="AG2" s="3" t="s">
        <v>101</v>
      </c>
      <c r="AH2" s="3" t="s">
        <v>97</v>
      </c>
      <c r="AI2" s="3" t="s">
        <v>71</v>
      </c>
      <c r="AJ2" s="3" t="s">
        <v>72</v>
      </c>
      <c r="AK2" s="3" t="s">
        <v>73</v>
      </c>
      <c r="AL2" s="3" t="s">
        <v>74</v>
      </c>
      <c r="AM2" s="3" t="s">
        <v>75</v>
      </c>
      <c r="AN2" s="3" t="s">
        <v>76</v>
      </c>
      <c r="AO2" s="3" t="s">
        <v>77</v>
      </c>
      <c r="AP2" s="3" t="s">
        <v>78</v>
      </c>
      <c r="AQ2" s="3" t="s">
        <v>79</v>
      </c>
      <c r="AR2" s="3" t="s">
        <v>80</v>
      </c>
      <c r="AS2" s="3" t="s">
        <v>81</v>
      </c>
      <c r="AT2" s="37" t="s">
        <v>82</v>
      </c>
    </row>
    <row r="3" spans="1:47" ht="15" hidden="1" thickBot="1" x14ac:dyDescent="0.35">
      <c r="A3" s="21" t="s">
        <v>22</v>
      </c>
      <c r="B3" s="13" t="s">
        <v>23</v>
      </c>
      <c r="C3" s="22" t="s">
        <v>24</v>
      </c>
      <c r="D3" s="12" t="s">
        <v>25</v>
      </c>
      <c r="E3" s="8" t="s">
        <v>26</v>
      </c>
      <c r="F3" s="7" t="s">
        <v>27</v>
      </c>
      <c r="G3" s="7" t="s">
        <v>28</v>
      </c>
      <c r="H3" s="7" t="s">
        <v>29</v>
      </c>
      <c r="I3" s="9" t="s">
        <v>30</v>
      </c>
      <c r="J3" s="11" t="s">
        <v>31</v>
      </c>
      <c r="K3" s="10" t="s">
        <v>32</v>
      </c>
      <c r="L3" s="7" t="s">
        <v>33</v>
      </c>
      <c r="M3" s="7" t="s">
        <v>34</v>
      </c>
      <c r="N3" s="9" t="s">
        <v>35</v>
      </c>
      <c r="O3" s="7" t="s">
        <v>36</v>
      </c>
      <c r="P3" s="9" t="s">
        <v>37</v>
      </c>
      <c r="Q3" s="7" t="s">
        <v>38</v>
      </c>
      <c r="R3" s="7" t="s">
        <v>39</v>
      </c>
      <c r="S3" s="9" t="s">
        <v>40</v>
      </c>
      <c r="T3" s="7" t="s">
        <v>41</v>
      </c>
      <c r="U3" s="7" t="s">
        <v>42</v>
      </c>
      <c r="V3" s="7" t="s">
        <v>43</v>
      </c>
      <c r="W3" s="7" t="s">
        <v>44</v>
      </c>
      <c r="X3" s="11" t="s">
        <v>45</v>
      </c>
      <c r="Y3" s="7" t="s">
        <v>46</v>
      </c>
      <c r="Z3" s="11" t="s">
        <v>47</v>
      </c>
      <c r="AA3" s="7" t="s">
        <v>48</v>
      </c>
      <c r="AB3" s="7" t="s">
        <v>49</v>
      </c>
      <c r="AC3" s="7" t="s">
        <v>50</v>
      </c>
      <c r="AD3" s="9" t="s">
        <v>51</v>
      </c>
      <c r="AE3" s="9" t="s">
        <v>52</v>
      </c>
      <c r="AF3" s="7" t="s">
        <v>53</v>
      </c>
      <c r="AG3" s="7" t="s">
        <v>54</v>
      </c>
      <c r="AH3" s="10" t="s">
        <v>55</v>
      </c>
      <c r="AI3" s="7" t="s">
        <v>56</v>
      </c>
      <c r="AJ3" s="7" t="s">
        <v>57</v>
      </c>
      <c r="AK3" s="7" t="s">
        <v>58</v>
      </c>
      <c r="AL3" s="7" t="s">
        <v>59</v>
      </c>
      <c r="AM3" s="7" t="s">
        <v>60</v>
      </c>
      <c r="AN3" s="9" t="s">
        <v>61</v>
      </c>
      <c r="AO3" s="10" t="s">
        <v>62</v>
      </c>
      <c r="AP3" s="9" t="s">
        <v>63</v>
      </c>
      <c r="AQ3" s="7" t="s">
        <v>64</v>
      </c>
      <c r="AR3" s="7" t="s">
        <v>65</v>
      </c>
      <c r="AS3" s="7" t="s">
        <v>66</v>
      </c>
      <c r="AT3" s="38" t="s">
        <v>67</v>
      </c>
    </row>
    <row r="4" spans="1:47" ht="15" thickBot="1" x14ac:dyDescent="0.35">
      <c r="A4" s="33">
        <f>ROW(A4)-3</f>
        <v>1</v>
      </c>
      <c r="B4" s="27" t="s">
        <v>143</v>
      </c>
      <c r="C4" s="43" t="s">
        <v>144</v>
      </c>
      <c r="D4" s="12">
        <f>COUNTIF(L4:AT4,"&gt;0")</f>
        <v>20</v>
      </c>
      <c r="E4" s="8">
        <f>IF(D4&gt;0,F4/D4,0)</f>
        <v>10.139999999999999</v>
      </c>
      <c r="F4" s="7">
        <f>SUM(L4:AT4)</f>
        <v>202.79999999999998</v>
      </c>
      <c r="G4" s="7">
        <f>SUMIF(L4:AT4,"&gt;="&amp;LARGE(L4:AT4,$AA$1))-(COUNTIF(L4:AT4,"&gt;="&amp;LARGE(L4:AT4,$AA$1))-$AA$1)*LARGE(L4:AT4,$AA$1)</f>
        <v>180.79999999999998</v>
      </c>
      <c r="H4" s="7">
        <f>IF($Y$1&gt;3,LARGE(L4:AT4,$AA$1+1),0)</f>
        <v>6</v>
      </c>
      <c r="I4" s="9">
        <v>0</v>
      </c>
      <c r="J4" s="11">
        <v>6</v>
      </c>
      <c r="K4" s="10">
        <v>4</v>
      </c>
      <c r="L4" s="75">
        <v>14.8</v>
      </c>
      <c r="M4" s="75">
        <v>14.8</v>
      </c>
      <c r="N4" s="30">
        <v>9</v>
      </c>
      <c r="O4" s="30">
        <v>4</v>
      </c>
      <c r="P4" s="73">
        <v>10</v>
      </c>
      <c r="Q4" s="30">
        <v>8</v>
      </c>
      <c r="R4" s="73">
        <v>15.5</v>
      </c>
      <c r="S4" s="30">
        <v>11</v>
      </c>
      <c r="T4" s="30">
        <v>6</v>
      </c>
      <c r="U4" s="75">
        <v>13.75</v>
      </c>
      <c r="V4" s="30">
        <v>4</v>
      </c>
      <c r="W4" s="81">
        <v>13.3</v>
      </c>
      <c r="X4" s="30">
        <v>9</v>
      </c>
      <c r="Y4" s="73">
        <v>13.3</v>
      </c>
      <c r="Z4" s="30">
        <v>9</v>
      </c>
      <c r="AA4" s="73">
        <v>16.600000000000001</v>
      </c>
      <c r="AB4" s="30">
        <v>3</v>
      </c>
      <c r="AC4" s="75">
        <v>11.65</v>
      </c>
      <c r="AD4" s="73">
        <v>11.1</v>
      </c>
      <c r="AE4" s="30">
        <v>5</v>
      </c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9"/>
    </row>
    <row r="5" spans="1:47" ht="15" thickBot="1" x14ac:dyDescent="0.35">
      <c r="A5" s="23">
        <f>ROW(A5)-3</f>
        <v>2</v>
      </c>
      <c r="B5" s="27" t="s">
        <v>96</v>
      </c>
      <c r="C5" s="25" t="s">
        <v>91</v>
      </c>
      <c r="D5" s="12">
        <f>COUNTIF(L5:AT5,"&gt;0")</f>
        <v>20</v>
      </c>
      <c r="E5" s="8">
        <f>IF(D5&gt;0,F5/D5,0)</f>
        <v>8.625</v>
      </c>
      <c r="F5" s="66">
        <f>SUM(L5:AT5)</f>
        <v>172.5</v>
      </c>
      <c r="G5" s="66">
        <f>SUMIF(L5:AT5,"&gt;="&amp;LARGE(L5:AT5,$AA$1))-(COUNTIF(L5:AT5,"&gt;="&amp;LARGE(L5:AT5,$AA$1))-$AA$1)*LARGE(L5:AT5,$AA$1)</f>
        <v>165.5</v>
      </c>
      <c r="H5" s="7">
        <f>IF($Y$1&gt;=3,LARGE(L5:AT5,$AA$1+1),0)</f>
        <v>2</v>
      </c>
      <c r="I5" s="9">
        <v>2</v>
      </c>
      <c r="J5" s="11">
        <v>2</v>
      </c>
      <c r="K5" s="34">
        <v>2</v>
      </c>
      <c r="L5" s="65">
        <v>6</v>
      </c>
      <c r="M5" s="65">
        <v>1</v>
      </c>
      <c r="N5" s="77">
        <v>15.85</v>
      </c>
      <c r="O5" s="65">
        <v>7</v>
      </c>
      <c r="P5" s="65">
        <v>1</v>
      </c>
      <c r="Q5" s="65">
        <v>4</v>
      </c>
      <c r="R5" s="77">
        <v>13.75</v>
      </c>
      <c r="S5" s="79">
        <v>16.100000000000001</v>
      </c>
      <c r="T5" s="65">
        <v>1</v>
      </c>
      <c r="U5" s="65">
        <v>10</v>
      </c>
      <c r="V5" s="79">
        <v>13.8</v>
      </c>
      <c r="W5" s="35">
        <v>8</v>
      </c>
      <c r="X5" s="83">
        <v>12.2</v>
      </c>
      <c r="Y5" s="65">
        <v>5</v>
      </c>
      <c r="Z5" s="83">
        <v>14.4</v>
      </c>
      <c r="AA5" s="79">
        <v>18.399999999999999</v>
      </c>
      <c r="AB5" s="65">
        <v>2</v>
      </c>
      <c r="AC5" s="65">
        <v>10</v>
      </c>
      <c r="AD5" s="65">
        <v>2</v>
      </c>
      <c r="AE5" s="65">
        <v>11</v>
      </c>
      <c r="AF5" s="65"/>
      <c r="AG5" s="65"/>
      <c r="AH5" s="6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63"/>
    </row>
    <row r="6" spans="1:47" x14ac:dyDescent="0.3">
      <c r="A6" s="23">
        <f>ROW(A6)-3</f>
        <v>3</v>
      </c>
      <c r="B6" s="27" t="s">
        <v>102</v>
      </c>
      <c r="C6" s="25" t="s">
        <v>84</v>
      </c>
      <c r="D6" s="12">
        <f>COUNTIF(L6:AT6,"&gt;0")</f>
        <v>18</v>
      </c>
      <c r="E6" s="8">
        <f>IF(D6&gt;0,F6/D6,0)</f>
        <v>9.4250000000000007</v>
      </c>
      <c r="F6" s="7">
        <f>SUM(L6:AT6)</f>
        <v>169.65</v>
      </c>
      <c r="G6" s="7">
        <f>SUMIF(L6:AT6,"&gt;="&amp;LARGE(L6:AT6,$AA$1))-(COUNTIF(L6:AT6,"&gt;="&amp;LARGE(L6:AT6,$AA$1))-$AA$1)*LARGE(L6:AT6,$AA$1)</f>
        <v>162.65000000000003</v>
      </c>
      <c r="H6" s="7">
        <f>IF($Y$1&gt;=3,LARGE(L6:AT6,$AA$1+1),0)</f>
        <v>3</v>
      </c>
      <c r="I6" s="9">
        <v>5</v>
      </c>
      <c r="J6" s="11">
        <v>1</v>
      </c>
      <c r="K6" s="10">
        <v>2</v>
      </c>
      <c r="L6" s="9">
        <v>18.399999999999999</v>
      </c>
      <c r="M6" s="9">
        <v>18.399999999999999</v>
      </c>
      <c r="N6" s="7">
        <v>10</v>
      </c>
      <c r="O6" s="7">
        <v>3</v>
      </c>
      <c r="P6" s="9">
        <v>11.5</v>
      </c>
      <c r="Q6" s="9">
        <v>14.95</v>
      </c>
      <c r="R6" s="7">
        <v>8</v>
      </c>
      <c r="S6" s="7">
        <v>1</v>
      </c>
      <c r="T6" s="7">
        <v>4</v>
      </c>
      <c r="U6" s="7">
        <v>0</v>
      </c>
      <c r="V6" s="7">
        <v>7</v>
      </c>
      <c r="W6" s="84">
        <v>11.65</v>
      </c>
      <c r="X6" s="7">
        <v>4</v>
      </c>
      <c r="Y6" s="7">
        <v>7</v>
      </c>
      <c r="Z6" s="10">
        <v>12.7</v>
      </c>
      <c r="AA6" s="7">
        <v>8</v>
      </c>
      <c r="AB6" s="7">
        <v>0</v>
      </c>
      <c r="AC6" s="7">
        <v>3</v>
      </c>
      <c r="AD6" s="9">
        <v>12.65</v>
      </c>
      <c r="AE6" s="11">
        <v>14.4</v>
      </c>
      <c r="AF6" s="30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38"/>
    </row>
    <row r="7" spans="1:47" x14ac:dyDescent="0.3">
      <c r="A7" s="23">
        <f>ROW(A7)-3</f>
        <v>4</v>
      </c>
      <c r="B7" s="27" t="s">
        <v>83</v>
      </c>
      <c r="C7" s="25" t="s">
        <v>86</v>
      </c>
      <c r="D7" s="12">
        <f>COUNTIF(L7:AT7,"&gt;0")</f>
        <v>20</v>
      </c>
      <c r="E7" s="8">
        <f>IF(D7&gt;0,F7/D7,0)</f>
        <v>8.4199999999999982</v>
      </c>
      <c r="F7" s="7">
        <f>SUM(L7:AT7)</f>
        <v>168.39999999999998</v>
      </c>
      <c r="G7" s="48">
        <f>SUMIF(L7:AT7,"&gt;="&amp;LARGE(L7:AT7,$AA$1))-(COUNTIF(L7:AT7,"&gt;="&amp;LARGE(L7:AT7,$AA$1))-$AA$1)*LARGE(L7:AT7,$AA$1)</f>
        <v>152.39999999999998</v>
      </c>
      <c r="H7" s="7">
        <f>IF($Y$1&gt;=3,LARGE(L7:AT7,$AA$1+1),0)</f>
        <v>5</v>
      </c>
      <c r="I7" s="9">
        <v>0</v>
      </c>
      <c r="J7" s="11">
        <v>2</v>
      </c>
      <c r="K7" s="10">
        <v>2</v>
      </c>
      <c r="L7" s="72">
        <v>16.600000000000001</v>
      </c>
      <c r="M7" s="7">
        <v>13</v>
      </c>
      <c r="N7" s="7">
        <v>8</v>
      </c>
      <c r="O7" s="7">
        <v>11</v>
      </c>
      <c r="P7" s="7">
        <v>7</v>
      </c>
      <c r="Q7" s="7">
        <v>5</v>
      </c>
      <c r="R7" s="7">
        <v>7</v>
      </c>
      <c r="S7" s="7">
        <v>5</v>
      </c>
      <c r="T7" s="7">
        <v>7</v>
      </c>
      <c r="U7" s="7">
        <v>11</v>
      </c>
      <c r="V7" s="7">
        <v>6</v>
      </c>
      <c r="W7" s="64">
        <v>10</v>
      </c>
      <c r="X7" s="10">
        <v>10.6</v>
      </c>
      <c r="Y7" s="7">
        <v>2</v>
      </c>
      <c r="Z7" s="7">
        <v>5</v>
      </c>
      <c r="AA7" s="7">
        <v>12</v>
      </c>
      <c r="AB7" s="11">
        <v>15.5</v>
      </c>
      <c r="AC7" s="7">
        <v>1</v>
      </c>
      <c r="AD7" s="7">
        <v>3</v>
      </c>
      <c r="AE7" s="10">
        <v>12.7</v>
      </c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38"/>
    </row>
    <row r="8" spans="1:47" x14ac:dyDescent="0.3">
      <c r="A8" s="23">
        <f>ROW(A8)-3</f>
        <v>5</v>
      </c>
      <c r="B8" s="13" t="s">
        <v>19</v>
      </c>
      <c r="C8" s="24" t="s">
        <v>14</v>
      </c>
      <c r="D8" s="12">
        <f>COUNTIF(L8:AT8,"&gt;0")</f>
        <v>19</v>
      </c>
      <c r="E8" s="8">
        <f>IF(D8&gt;0,F8/D8,0)</f>
        <v>8.35</v>
      </c>
      <c r="F8" s="66">
        <f>SUM(L8:AT8)</f>
        <v>158.65</v>
      </c>
      <c r="G8" s="66">
        <f>SUMIF(L8:AT8,"&gt;="&amp;LARGE(L8:AT8,$AA$1))-(COUNTIF(L8:AT8,"&gt;="&amp;LARGE(L8:AT8,$AA$1))-$AA$1)*LARGE(L8:AT8,$AA$1)</f>
        <v>140.65</v>
      </c>
      <c r="H8" s="7">
        <f>IF($Y$1&gt;=3,LARGE(L8:AT8,$AA$1+1),0)</f>
        <v>5</v>
      </c>
      <c r="I8" s="9">
        <v>1</v>
      </c>
      <c r="J8" s="11">
        <v>1</v>
      </c>
      <c r="K8" s="10">
        <v>0</v>
      </c>
      <c r="L8" s="7">
        <v>5</v>
      </c>
      <c r="M8" s="7">
        <v>9</v>
      </c>
      <c r="N8" s="7">
        <v>7</v>
      </c>
      <c r="O8" s="7">
        <v>12</v>
      </c>
      <c r="P8" s="7">
        <v>5</v>
      </c>
      <c r="Q8" s="7">
        <v>7</v>
      </c>
      <c r="R8" s="7">
        <v>11</v>
      </c>
      <c r="S8" s="11">
        <v>14.4</v>
      </c>
      <c r="T8" s="7">
        <v>12</v>
      </c>
      <c r="U8" s="7">
        <v>6</v>
      </c>
      <c r="V8" s="7">
        <v>5</v>
      </c>
      <c r="W8" s="64">
        <v>4</v>
      </c>
      <c r="X8" s="7">
        <v>8</v>
      </c>
      <c r="Y8" s="7">
        <v>4</v>
      </c>
      <c r="Z8" s="7">
        <v>0</v>
      </c>
      <c r="AA8" s="7">
        <v>10</v>
      </c>
      <c r="AB8" s="9">
        <v>17.25</v>
      </c>
      <c r="AC8" s="7">
        <v>9</v>
      </c>
      <c r="AD8" s="7">
        <v>6</v>
      </c>
      <c r="AE8" s="7">
        <v>7</v>
      </c>
      <c r="AF8" s="7"/>
      <c r="AG8" s="30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38"/>
    </row>
    <row r="9" spans="1:47" x14ac:dyDescent="0.3">
      <c r="A9" s="33">
        <f>ROW(A9)-3</f>
        <v>6</v>
      </c>
      <c r="B9" s="27" t="s">
        <v>87</v>
      </c>
      <c r="C9" s="25" t="s">
        <v>88</v>
      </c>
      <c r="D9" s="12">
        <f>COUNTIF(L9:AT9,"&gt;0")</f>
        <v>18</v>
      </c>
      <c r="E9" s="8">
        <f>IF(D9&gt;0,F9/D9,0)</f>
        <v>7.9083333333333332</v>
      </c>
      <c r="F9" s="7">
        <f>SUM(L9:AT9)</f>
        <v>142.35</v>
      </c>
      <c r="G9" s="7">
        <f>SUMIF(L9:AT9,"&gt;="&amp;LARGE(L9:AT9,$AA$1))-(COUNTIF(L9:AT9,"&gt;="&amp;LARGE(L9:AT9,$AA$1))-$AA$1)*LARGE(L9:AT9,$AA$1)</f>
        <v>137.35</v>
      </c>
      <c r="H9" s="7">
        <f>IF($Y$1&gt;=3,LARGE(L9:AT9,$AA$1+1),0)</f>
        <v>2</v>
      </c>
      <c r="I9" s="9">
        <v>1</v>
      </c>
      <c r="J9" s="11">
        <v>1</v>
      </c>
      <c r="K9" s="10">
        <v>2</v>
      </c>
      <c r="L9" s="30">
        <v>13</v>
      </c>
      <c r="M9" s="30">
        <v>6</v>
      </c>
      <c r="N9" s="30">
        <v>5</v>
      </c>
      <c r="O9" s="30">
        <v>5</v>
      </c>
      <c r="P9" s="75">
        <v>8.5</v>
      </c>
      <c r="Q9" s="30">
        <v>10</v>
      </c>
      <c r="R9" s="30">
        <v>1</v>
      </c>
      <c r="S9" s="30">
        <v>6</v>
      </c>
      <c r="T9" s="73">
        <v>15.5</v>
      </c>
      <c r="U9" s="30">
        <v>3</v>
      </c>
      <c r="V9" s="75">
        <v>10.6</v>
      </c>
      <c r="W9" s="64">
        <v>7</v>
      </c>
      <c r="X9" s="30">
        <v>2</v>
      </c>
      <c r="Y9" s="76">
        <v>14.95</v>
      </c>
      <c r="Z9" s="30">
        <v>2</v>
      </c>
      <c r="AA9" s="75">
        <v>14.8</v>
      </c>
      <c r="AB9" s="30">
        <v>8</v>
      </c>
      <c r="AC9" s="30">
        <v>0</v>
      </c>
      <c r="AD9" s="30">
        <v>0</v>
      </c>
      <c r="AE9" s="30">
        <v>10</v>
      </c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9"/>
    </row>
    <row r="10" spans="1:47" x14ac:dyDescent="0.3">
      <c r="A10" s="33">
        <f>ROW(A10)-3</f>
        <v>7</v>
      </c>
      <c r="B10" s="32" t="s">
        <v>99</v>
      </c>
      <c r="C10" s="31" t="s">
        <v>100</v>
      </c>
      <c r="D10" s="12">
        <f>COUNTIF(L10:AT10,"&gt;0")</f>
        <v>17</v>
      </c>
      <c r="E10" s="8">
        <f>IF(D10&gt;0,F10/D10,0)</f>
        <v>7.8764705882352946</v>
      </c>
      <c r="F10" s="7">
        <f>SUM(L10:AT10)</f>
        <v>133.9</v>
      </c>
      <c r="G10" s="7">
        <f>SUMIF(L10:AT10,"&gt;="&amp;LARGE(L10:AT10,$AA$1))-(COUNTIF(L10:AT10,"&gt;="&amp;LARGE(L10:AT10,$AA$1))-$AA$1)*LARGE(L10:AT10,$AA$1)</f>
        <v>130.9</v>
      </c>
      <c r="H10" s="7">
        <f>IF($Y$1&gt;3,LARGE(L10:AT10,$AA$1+1),0)</f>
        <v>2</v>
      </c>
      <c r="I10" s="9">
        <v>0</v>
      </c>
      <c r="J10" s="11">
        <v>2</v>
      </c>
      <c r="K10" s="10">
        <v>1</v>
      </c>
      <c r="L10" s="30">
        <v>8</v>
      </c>
      <c r="M10" s="30">
        <v>8</v>
      </c>
      <c r="N10" s="73">
        <v>17.7</v>
      </c>
      <c r="O10" s="30">
        <v>9</v>
      </c>
      <c r="P10" s="30">
        <v>0</v>
      </c>
      <c r="Q10" s="30">
        <v>9</v>
      </c>
      <c r="R10" s="30">
        <v>5</v>
      </c>
      <c r="S10" s="75">
        <v>12.7</v>
      </c>
      <c r="T10" s="30">
        <v>5</v>
      </c>
      <c r="U10" s="73">
        <v>15.5</v>
      </c>
      <c r="V10" s="30">
        <v>9</v>
      </c>
      <c r="W10" s="64">
        <v>3</v>
      </c>
      <c r="X10" s="30">
        <v>3</v>
      </c>
      <c r="Y10" s="30">
        <v>6</v>
      </c>
      <c r="Z10" s="30">
        <v>11</v>
      </c>
      <c r="AA10" s="30">
        <v>9</v>
      </c>
      <c r="AB10" s="30">
        <v>1</v>
      </c>
      <c r="AC10" s="30">
        <v>2</v>
      </c>
      <c r="AD10" s="30">
        <v>0</v>
      </c>
      <c r="AE10" s="30">
        <v>0</v>
      </c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9"/>
    </row>
    <row r="11" spans="1:47" x14ac:dyDescent="0.3">
      <c r="A11" s="33">
        <f>ROW(A11)-3</f>
        <v>8</v>
      </c>
      <c r="B11" s="26" t="s">
        <v>111</v>
      </c>
      <c r="C11" s="25" t="s">
        <v>112</v>
      </c>
      <c r="D11" s="12">
        <f>COUNTIF(L11:AT11,"&gt;0")</f>
        <v>20</v>
      </c>
      <c r="E11" s="8">
        <f>IF(D11&gt;0,F11/D11,0)</f>
        <v>7.2640000000000011</v>
      </c>
      <c r="F11" s="7">
        <f>SUM(L11:AT11)</f>
        <v>145.28000000000003</v>
      </c>
      <c r="G11" s="7">
        <f>SUMIF(L11:AT11,"&gt;="&amp;LARGE(L11:AT11,$AA$1))-(COUNTIF(L11:AT11,"&gt;="&amp;LARGE(L11:AT11,$AA$1))-$AA$1)*LARGE(L11:AT11,$AA$1)</f>
        <v>129.28</v>
      </c>
      <c r="H11" s="7">
        <f>IF($Y$1&gt;3,LARGE(L11:AT11,$AA$1+1),0)</f>
        <v>5</v>
      </c>
      <c r="I11" s="9">
        <v>0</v>
      </c>
      <c r="J11" s="11">
        <v>0</v>
      </c>
      <c r="K11" s="10">
        <v>3</v>
      </c>
      <c r="L11" s="30">
        <v>10</v>
      </c>
      <c r="M11" s="30">
        <v>5</v>
      </c>
      <c r="N11" s="30">
        <v>14</v>
      </c>
      <c r="O11" s="75">
        <v>14.08</v>
      </c>
      <c r="P11" s="30">
        <v>2</v>
      </c>
      <c r="Q11" s="30">
        <v>6</v>
      </c>
      <c r="R11" s="30">
        <v>6</v>
      </c>
      <c r="S11" s="30">
        <v>8</v>
      </c>
      <c r="T11" s="30">
        <v>11</v>
      </c>
      <c r="U11" s="30">
        <v>8</v>
      </c>
      <c r="V11" s="30">
        <v>2</v>
      </c>
      <c r="W11" s="64">
        <v>5</v>
      </c>
      <c r="X11" s="30">
        <v>7</v>
      </c>
      <c r="Y11" s="75">
        <v>11.65</v>
      </c>
      <c r="Z11" s="30">
        <v>6</v>
      </c>
      <c r="AA11" s="30">
        <v>3</v>
      </c>
      <c r="AB11" s="30">
        <v>4</v>
      </c>
      <c r="AC11" s="30">
        <v>7</v>
      </c>
      <c r="AD11" s="75">
        <v>9.5500000000000007</v>
      </c>
      <c r="AE11" s="30">
        <v>6</v>
      </c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9"/>
    </row>
    <row r="12" spans="1:47" x14ac:dyDescent="0.3">
      <c r="A12" s="33">
        <f>ROW(A12)-3</f>
        <v>9</v>
      </c>
      <c r="B12" s="26" t="s">
        <v>89</v>
      </c>
      <c r="C12" s="25" t="s">
        <v>90</v>
      </c>
      <c r="D12" s="12">
        <f>COUNTIF(L12:AT12,"&gt;0")</f>
        <v>17</v>
      </c>
      <c r="E12" s="8">
        <f>IF(D12&gt;0,F12/D12,0)</f>
        <v>7.526470588235294</v>
      </c>
      <c r="F12" s="48">
        <f>SUM(L12:AT12)</f>
        <v>127.95</v>
      </c>
      <c r="G12" s="48">
        <f>SUMIF(L12:AT12,"&gt;="&amp;LARGE(L12:AT12,$AA$1))-(COUNTIF(L12:AT12,"&gt;="&amp;LARGE(L12:AT12,$AA$1))-$AA$1)*LARGE(L12:AT12,$AA$1)</f>
        <v>125.95</v>
      </c>
      <c r="H12" s="7">
        <f>IF($Y$1&gt;=3,LARGE(L12:AT12,$AA$1+1),0)</f>
        <v>1</v>
      </c>
      <c r="I12" s="9">
        <v>1</v>
      </c>
      <c r="J12" s="11">
        <v>0</v>
      </c>
      <c r="K12" s="10">
        <v>0</v>
      </c>
      <c r="L12" s="30">
        <v>12</v>
      </c>
      <c r="M12" s="30">
        <v>4</v>
      </c>
      <c r="N12" s="30">
        <v>6</v>
      </c>
      <c r="O12" s="30">
        <v>10</v>
      </c>
      <c r="P12" s="70">
        <v>0</v>
      </c>
      <c r="Q12" s="30">
        <v>1</v>
      </c>
      <c r="R12" s="30">
        <v>4</v>
      </c>
      <c r="S12" s="30">
        <v>7</v>
      </c>
      <c r="T12" s="30">
        <v>10</v>
      </c>
      <c r="U12" s="30">
        <v>9</v>
      </c>
      <c r="V12" s="30">
        <v>1</v>
      </c>
      <c r="W12" s="82">
        <v>14.95</v>
      </c>
      <c r="X12" s="30">
        <v>6</v>
      </c>
      <c r="Y12" s="30">
        <v>9</v>
      </c>
      <c r="Z12" s="30">
        <v>3</v>
      </c>
      <c r="AA12" s="30">
        <v>13</v>
      </c>
      <c r="AB12" s="30">
        <v>10</v>
      </c>
      <c r="AC12" s="30">
        <v>0</v>
      </c>
      <c r="AD12" s="30">
        <v>0</v>
      </c>
      <c r="AE12" s="30">
        <v>8</v>
      </c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9"/>
    </row>
    <row r="13" spans="1:47" x14ac:dyDescent="0.3">
      <c r="A13" s="23">
        <f>ROW(A13)-3</f>
        <v>10</v>
      </c>
      <c r="B13" s="78" t="s">
        <v>21</v>
      </c>
      <c r="C13" s="98" t="s">
        <v>20</v>
      </c>
      <c r="D13" s="12">
        <f>COUNTIF(L13:AT13,"&gt;0")</f>
        <v>17</v>
      </c>
      <c r="E13" s="8">
        <f>IF(D13&gt;0,F13/D13,0)</f>
        <v>7.4147058823529406</v>
      </c>
      <c r="F13" s="7">
        <f>SUM(L13:AT13)</f>
        <v>126.05</v>
      </c>
      <c r="G13" s="7">
        <f>SUMIF(L13:AT13,"&gt;="&amp;LARGE(L13:AT13,$AA$1))-(COUNTIF(L13:AT13,"&gt;="&amp;LARGE(L13:AT13,$AA$1))-$AA$1)*LARGE(L13:AT13,$AA$1)</f>
        <v>123.05</v>
      </c>
      <c r="H13" s="7">
        <f>IF($Y$1&gt;=3,LARGE(L13:AT13,$AA$1+1),0)</f>
        <v>2</v>
      </c>
      <c r="I13" s="9">
        <v>1</v>
      </c>
      <c r="J13" s="11">
        <v>0</v>
      </c>
      <c r="K13" s="10">
        <v>1</v>
      </c>
      <c r="L13" s="7">
        <v>11</v>
      </c>
      <c r="M13" s="7">
        <v>0</v>
      </c>
      <c r="N13" s="7">
        <v>13</v>
      </c>
      <c r="O13" s="9">
        <v>18.399999999999999</v>
      </c>
      <c r="P13" s="7">
        <v>3</v>
      </c>
      <c r="Q13" s="10">
        <v>11.65</v>
      </c>
      <c r="R13" s="7">
        <v>9</v>
      </c>
      <c r="S13" s="7">
        <v>3</v>
      </c>
      <c r="T13" s="7">
        <v>3</v>
      </c>
      <c r="U13" s="7">
        <v>5</v>
      </c>
      <c r="V13" s="7">
        <v>8</v>
      </c>
      <c r="W13" s="64">
        <v>1</v>
      </c>
      <c r="X13" s="7">
        <v>0</v>
      </c>
      <c r="Y13" s="7">
        <v>10</v>
      </c>
      <c r="Z13" s="7">
        <v>10</v>
      </c>
      <c r="AA13" s="7">
        <v>2</v>
      </c>
      <c r="AB13" s="7">
        <v>6</v>
      </c>
      <c r="AC13" s="7">
        <v>8</v>
      </c>
      <c r="AD13" s="7">
        <v>4</v>
      </c>
      <c r="AE13" s="7">
        <v>0</v>
      </c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38"/>
    </row>
    <row r="14" spans="1:47" x14ac:dyDescent="0.3">
      <c r="A14" s="23">
        <f>ROW(A14)-3</f>
        <v>11</v>
      </c>
      <c r="B14" s="85" t="s">
        <v>13</v>
      </c>
      <c r="C14" s="25" t="s">
        <v>85</v>
      </c>
      <c r="D14" s="12">
        <f>COUNTIF(L14:AT14,"&gt;0")</f>
        <v>18</v>
      </c>
      <c r="E14" s="8">
        <f>IF(D14&gt;0,F14/D14,0)</f>
        <v>6.5861111111111112</v>
      </c>
      <c r="F14" s="66">
        <f>SUM(L14:AT14)</f>
        <v>118.55</v>
      </c>
      <c r="G14" s="66">
        <f>SUMIF(L14:AT14,"&gt;="&amp;LARGE(L14:AT14,$AA$1))-(COUNTIF(L14:AT14,"&gt;="&amp;LARGE(L14:AT14,$AA$1))-$AA$1)*LARGE(L14:AT14,$AA$1)</f>
        <v>112.55</v>
      </c>
      <c r="H14" s="7">
        <f>IF($Y$1&gt;=3,LARGE(L14:AT14,$AA$1+1),0)</f>
        <v>3</v>
      </c>
      <c r="I14" s="9">
        <v>1</v>
      </c>
      <c r="J14" s="11">
        <v>1</v>
      </c>
      <c r="K14" s="10">
        <v>0</v>
      </c>
      <c r="L14" s="7">
        <v>3</v>
      </c>
      <c r="M14" s="7">
        <v>11</v>
      </c>
      <c r="N14" s="7">
        <v>12</v>
      </c>
      <c r="O14" s="7">
        <v>8</v>
      </c>
      <c r="P14" s="7">
        <v>0</v>
      </c>
      <c r="Q14" s="7">
        <v>3</v>
      </c>
      <c r="R14" s="7">
        <v>3</v>
      </c>
      <c r="S14" s="7">
        <v>0</v>
      </c>
      <c r="T14" s="9">
        <v>17.25</v>
      </c>
      <c r="U14" s="7">
        <v>1</v>
      </c>
      <c r="V14" s="7">
        <v>3</v>
      </c>
      <c r="W14" s="64">
        <v>2</v>
      </c>
      <c r="X14" s="7">
        <v>5</v>
      </c>
      <c r="Y14" s="7">
        <v>3</v>
      </c>
      <c r="Z14" s="7">
        <v>7</v>
      </c>
      <c r="AA14" s="7">
        <v>4</v>
      </c>
      <c r="AB14" s="7">
        <v>11</v>
      </c>
      <c r="AC14" s="11">
        <v>13.3</v>
      </c>
      <c r="AD14" s="30">
        <v>8</v>
      </c>
      <c r="AE14" s="30">
        <v>4</v>
      </c>
      <c r="AF14" s="30"/>
      <c r="AG14" s="30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38"/>
    </row>
    <row r="15" spans="1:47" x14ac:dyDescent="0.3">
      <c r="A15" s="33">
        <f>ROW(A15)-3</f>
        <v>12</v>
      </c>
      <c r="B15" s="26" t="s">
        <v>103</v>
      </c>
      <c r="C15" s="25" t="s">
        <v>104</v>
      </c>
      <c r="D15" s="12">
        <f>COUNTIF(L15:AT15,"&gt;0")</f>
        <v>13</v>
      </c>
      <c r="E15" s="8">
        <f>IF(D15&gt;0,F15/D15,0)</f>
        <v>8.296153846153846</v>
      </c>
      <c r="F15" s="7">
        <f>SUM(L15:AT15)</f>
        <v>107.85</v>
      </c>
      <c r="G15" s="7">
        <f>SUMIF(L15:AT15,"&gt;="&amp;LARGE(L15:AT15,$AA$1))-(COUNTIF(L15:AT15,"&gt;="&amp;LARGE(L15:AT15,$AA$1))-$AA$1)*LARGE(L15:AT15,$AA$1)</f>
        <v>107.85</v>
      </c>
      <c r="H15" s="7">
        <f>IF($Y$1&gt;=3,LARGE(L15:AT15,$AA$1+1),0)</f>
        <v>0</v>
      </c>
      <c r="I15" s="9">
        <v>1</v>
      </c>
      <c r="J15" s="11">
        <v>1</v>
      </c>
      <c r="K15" s="10">
        <v>0</v>
      </c>
      <c r="L15" s="30">
        <v>0</v>
      </c>
      <c r="M15" s="73">
        <v>16.600000000000001</v>
      </c>
      <c r="N15" s="30">
        <v>0</v>
      </c>
      <c r="O15" s="30">
        <v>0</v>
      </c>
      <c r="P15" s="30">
        <v>6</v>
      </c>
      <c r="Q15" s="30">
        <v>2</v>
      </c>
      <c r="R15" s="30">
        <v>12</v>
      </c>
      <c r="S15" s="30">
        <v>10</v>
      </c>
      <c r="T15" s="30">
        <v>9</v>
      </c>
      <c r="U15" s="76">
        <v>17.25</v>
      </c>
      <c r="V15" s="30">
        <v>0</v>
      </c>
      <c r="W15" s="64">
        <v>9</v>
      </c>
      <c r="X15" s="30">
        <v>0</v>
      </c>
      <c r="Y15" s="30">
        <v>1</v>
      </c>
      <c r="Z15" s="30">
        <v>0</v>
      </c>
      <c r="AA15" s="30">
        <v>11</v>
      </c>
      <c r="AB15" s="30">
        <v>9</v>
      </c>
      <c r="AC15" s="30">
        <v>4</v>
      </c>
      <c r="AD15" s="30">
        <v>0</v>
      </c>
      <c r="AE15" s="30">
        <v>1</v>
      </c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9"/>
    </row>
    <row r="16" spans="1:47" x14ac:dyDescent="0.3">
      <c r="A16" s="33">
        <f>ROW(A16)-3</f>
        <v>13</v>
      </c>
      <c r="B16" s="26" t="s">
        <v>145</v>
      </c>
      <c r="C16" s="25" t="s">
        <v>142</v>
      </c>
      <c r="D16" s="12">
        <f>COUNTIF(L16:AT16,"&gt;0")</f>
        <v>12</v>
      </c>
      <c r="E16" s="8">
        <f>IF(D16&gt;0,F16/D16,0)</f>
        <v>7.05</v>
      </c>
      <c r="F16" s="7">
        <f>SUM(L16:AT16)</f>
        <v>84.6</v>
      </c>
      <c r="G16" s="7">
        <f>SUMIF(L16:AT16,"&gt;="&amp;LARGE(L16:AT16,$AA$1))-(COUNTIF(L16:AT16,"&gt;="&amp;LARGE(L16:AT16,$AA$1))-$AA$1)*LARGE(L16:AT16,$AA$1)</f>
        <v>84.6</v>
      </c>
      <c r="H16" s="7">
        <f>IF($Y$1&gt;3,LARGE(L16:AT16,$AA$1+1),0)</f>
        <v>0</v>
      </c>
      <c r="I16" s="9">
        <v>1</v>
      </c>
      <c r="J16" s="11">
        <v>1</v>
      </c>
      <c r="K16" s="10">
        <v>1</v>
      </c>
      <c r="L16" s="30">
        <v>9</v>
      </c>
      <c r="M16" s="30">
        <v>7</v>
      </c>
      <c r="N16" s="30">
        <v>4</v>
      </c>
      <c r="O16" s="73">
        <v>16.600000000000001</v>
      </c>
      <c r="P16" s="30">
        <v>4</v>
      </c>
      <c r="Q16" s="30">
        <v>0</v>
      </c>
      <c r="R16" s="76">
        <v>17.25</v>
      </c>
      <c r="S16" s="30">
        <v>2</v>
      </c>
      <c r="T16" s="30">
        <v>0</v>
      </c>
      <c r="U16" s="30">
        <v>4</v>
      </c>
      <c r="V16" s="30">
        <v>0</v>
      </c>
      <c r="W16" s="64">
        <v>0</v>
      </c>
      <c r="X16" s="30">
        <v>0</v>
      </c>
      <c r="Y16" s="30">
        <v>0</v>
      </c>
      <c r="Z16" s="30">
        <v>1</v>
      </c>
      <c r="AA16" s="30">
        <v>0</v>
      </c>
      <c r="AB16" s="75">
        <v>13.75</v>
      </c>
      <c r="AC16" s="30">
        <v>5</v>
      </c>
      <c r="AD16" s="30">
        <v>1</v>
      </c>
      <c r="AE16" s="30">
        <v>0</v>
      </c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9"/>
    </row>
    <row r="17" spans="1:47" x14ac:dyDescent="0.3">
      <c r="A17" s="33">
        <f>ROW(A17)-3</f>
        <v>14</v>
      </c>
      <c r="B17" s="32" t="s">
        <v>107</v>
      </c>
      <c r="C17" s="31" t="s">
        <v>108</v>
      </c>
      <c r="D17" s="12">
        <f>COUNTIF(L17:AT17,"&gt;0")</f>
        <v>10</v>
      </c>
      <c r="E17" s="8">
        <f>IF(D17&gt;0,F17/D17,0)</f>
        <v>7.6349999999999998</v>
      </c>
      <c r="F17" s="7">
        <f>SUM(L17:AT17)</f>
        <v>76.349999999999994</v>
      </c>
      <c r="G17" s="7">
        <f>SUMIF(L17:AT17,"&gt;="&amp;LARGE(L17:AT17,$AA$1))-(COUNTIF(L17:AT17,"&gt;="&amp;LARGE(L17:AT17,$AA$1))-$AA$1)*LARGE(L17:AT17,$AA$1)</f>
        <v>76.349999999999994</v>
      </c>
      <c r="H17" s="7">
        <f>IF($Y$1&gt;3,LARGE(L17:AT17,$AA$1+1),0)</f>
        <v>0</v>
      </c>
      <c r="I17" s="9">
        <v>2</v>
      </c>
      <c r="J17" s="11">
        <v>0</v>
      </c>
      <c r="K17" s="10">
        <v>0</v>
      </c>
      <c r="L17" s="30">
        <v>0</v>
      </c>
      <c r="M17" s="30">
        <v>0</v>
      </c>
      <c r="N17" s="76">
        <v>19.55</v>
      </c>
      <c r="O17" s="30">
        <v>6</v>
      </c>
      <c r="P17" s="30">
        <v>0</v>
      </c>
      <c r="Q17" s="30">
        <v>0</v>
      </c>
      <c r="R17" s="30">
        <v>0</v>
      </c>
      <c r="S17" s="30">
        <v>9</v>
      </c>
      <c r="T17" s="30">
        <v>8</v>
      </c>
      <c r="U17" s="30">
        <v>2</v>
      </c>
      <c r="V17" s="30">
        <v>0</v>
      </c>
      <c r="W17" s="64">
        <v>6</v>
      </c>
      <c r="X17" s="76">
        <v>13.8</v>
      </c>
      <c r="Y17" s="30">
        <v>0</v>
      </c>
      <c r="Z17" s="30">
        <v>4</v>
      </c>
      <c r="AA17" s="30">
        <v>0</v>
      </c>
      <c r="AB17" s="30">
        <v>0</v>
      </c>
      <c r="AC17" s="30">
        <v>0</v>
      </c>
      <c r="AD17" s="30">
        <v>5</v>
      </c>
      <c r="AE17" s="30">
        <v>3</v>
      </c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9"/>
    </row>
    <row r="18" spans="1:47" x14ac:dyDescent="0.3">
      <c r="A18" s="33">
        <f>ROW(A18)-3</f>
        <v>15</v>
      </c>
      <c r="B18" s="26" t="s">
        <v>109</v>
      </c>
      <c r="C18" s="25" t="s">
        <v>110</v>
      </c>
      <c r="D18" s="12">
        <f>COUNTIF(L18:AT18,"&gt;0")</f>
        <v>6</v>
      </c>
      <c r="E18" s="8">
        <f>IF(D18&gt;0,F18/D18,0)</f>
        <v>9.6833333333333336</v>
      </c>
      <c r="F18" s="7">
        <f>SUM(L18:AT18)</f>
        <v>58.1</v>
      </c>
      <c r="G18" s="7">
        <f>SUMIF(L18:AT18,"&gt;="&amp;LARGE(L18:AT18,$AA$1))-(COUNTIF(L18:AT18,"&gt;="&amp;LARGE(L18:AT18,$AA$1))-$AA$1)*LARGE(L18:AT18,$AA$1)</f>
        <v>58.1</v>
      </c>
      <c r="H18" s="7">
        <f>IF($Y$1&gt;3,LARGE(L18:AT18,$AA$1+1),0)</f>
        <v>0</v>
      </c>
      <c r="I18" s="9">
        <v>1</v>
      </c>
      <c r="J18" s="11">
        <v>0</v>
      </c>
      <c r="K18" s="10">
        <v>0</v>
      </c>
      <c r="L18" s="30">
        <v>0</v>
      </c>
      <c r="M18" s="30">
        <v>12</v>
      </c>
      <c r="N18" s="30">
        <v>2</v>
      </c>
      <c r="O18" s="30">
        <v>0</v>
      </c>
      <c r="P18" s="30">
        <v>0</v>
      </c>
      <c r="Q18" s="30">
        <v>0</v>
      </c>
      <c r="R18" s="30">
        <v>10</v>
      </c>
      <c r="S18" s="30">
        <v>0</v>
      </c>
      <c r="T18" s="30">
        <v>0</v>
      </c>
      <c r="U18" s="30">
        <v>12</v>
      </c>
      <c r="V18" s="30">
        <v>0</v>
      </c>
      <c r="W18" s="64">
        <v>0</v>
      </c>
      <c r="X18" s="30">
        <v>0</v>
      </c>
      <c r="Y18" s="30">
        <v>0</v>
      </c>
      <c r="Z18" s="76">
        <v>16.100000000000001</v>
      </c>
      <c r="AA18" s="30">
        <v>6</v>
      </c>
      <c r="AB18" s="30">
        <v>0</v>
      </c>
      <c r="AC18" s="30">
        <v>0</v>
      </c>
      <c r="AD18" s="30">
        <v>0</v>
      </c>
      <c r="AE18" s="30">
        <v>0</v>
      </c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9"/>
    </row>
    <row r="19" spans="1:47" ht="15" thickBot="1" x14ac:dyDescent="0.35">
      <c r="A19" s="33">
        <f>ROW(A19)-3</f>
        <v>16</v>
      </c>
      <c r="B19" s="26" t="s">
        <v>105</v>
      </c>
      <c r="C19" s="25" t="s">
        <v>106</v>
      </c>
      <c r="D19" s="12">
        <f>COUNTIF(L19:AT19,"&gt;0")</f>
        <v>8</v>
      </c>
      <c r="E19" s="8">
        <f>IF(D19&gt;0,F19/D19,0)</f>
        <v>5.5374999999999996</v>
      </c>
      <c r="F19" s="7">
        <f>SUM(L19:AT19)</f>
        <v>44.3</v>
      </c>
      <c r="G19" s="7">
        <f>SUMIF(L19:AT19,"&gt;="&amp;LARGE(L19:AT19,$AA$1))-(COUNTIF(L19:AT19,"&gt;="&amp;LARGE(L19:AT19,$AA$1))-$AA$1)*LARGE(L19:AT19,$AA$1)</f>
        <v>44.3</v>
      </c>
      <c r="H19" s="7">
        <f>IF($Y$1&gt;3,LARGE(L19:AT19,$AA$1+1),0)</f>
        <v>0</v>
      </c>
      <c r="I19" s="9">
        <v>0</v>
      </c>
      <c r="J19" s="11">
        <v>1</v>
      </c>
      <c r="K19" s="10">
        <v>0</v>
      </c>
      <c r="L19" s="30">
        <v>0</v>
      </c>
      <c r="M19" s="30">
        <v>0</v>
      </c>
      <c r="N19" s="30">
        <v>3</v>
      </c>
      <c r="O19" s="30">
        <v>13</v>
      </c>
      <c r="P19" s="30">
        <v>0</v>
      </c>
      <c r="Q19" s="73">
        <v>13.3</v>
      </c>
      <c r="R19" s="30">
        <v>0</v>
      </c>
      <c r="S19" s="30">
        <v>4</v>
      </c>
      <c r="T19" s="30">
        <v>2</v>
      </c>
      <c r="U19" s="30">
        <v>7</v>
      </c>
      <c r="V19" s="30">
        <v>0</v>
      </c>
      <c r="W19" s="64">
        <v>0</v>
      </c>
      <c r="X19" s="30">
        <v>1</v>
      </c>
      <c r="Y19" s="30">
        <v>0</v>
      </c>
      <c r="Z19" s="30">
        <v>0</v>
      </c>
      <c r="AA19" s="30">
        <v>1</v>
      </c>
      <c r="AB19" s="30">
        <v>0</v>
      </c>
      <c r="AC19" s="30">
        <v>0</v>
      </c>
      <c r="AD19" s="30">
        <v>0</v>
      </c>
      <c r="AE19" s="30">
        <v>0</v>
      </c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9"/>
    </row>
    <row r="20" spans="1:47" ht="15" thickBot="1" x14ac:dyDescent="0.35">
      <c r="A20" s="49">
        <f>ROW(A20)-3</f>
        <v>17</v>
      </c>
      <c r="B20" s="26" t="s">
        <v>151</v>
      </c>
      <c r="C20" s="25" t="s">
        <v>152</v>
      </c>
      <c r="D20" s="51">
        <f>COUNTIF(L20:AT20,"&gt;0")</f>
        <v>6</v>
      </c>
      <c r="E20" s="52">
        <f>IF(D20&gt;0,F20/D20,0)</f>
        <v>7</v>
      </c>
      <c r="F20" s="56">
        <f>SUM(L20:AT20)</f>
        <v>42</v>
      </c>
      <c r="G20" s="57">
        <f>SUMIF(L20:AT20,"&gt;="&amp;LARGE(L20:AT20,$AA$1))-(COUNTIF(L20:AT20,"&gt;="&amp;LARGE(L20:AT20,$AA$1))-$AA$1)*LARGE(L20:AT20,$AA$1)</f>
        <v>42</v>
      </c>
      <c r="H20" s="57">
        <f>IF($Y$1&gt;=3,LARGE(L20:AT20,$AA$1+1),0)</f>
        <v>0</v>
      </c>
      <c r="I20" s="58">
        <v>0</v>
      </c>
      <c r="J20" s="59">
        <v>0</v>
      </c>
      <c r="K20" s="60">
        <v>0</v>
      </c>
      <c r="L20" s="35">
        <v>0</v>
      </c>
      <c r="M20" s="35">
        <v>0</v>
      </c>
      <c r="N20" s="35">
        <v>0</v>
      </c>
      <c r="O20" s="35">
        <v>0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8</v>
      </c>
      <c r="AA20" s="35">
        <v>7</v>
      </c>
      <c r="AB20" s="35">
        <v>5</v>
      </c>
      <c r="AC20" s="35">
        <v>6</v>
      </c>
      <c r="AD20" s="35">
        <v>7</v>
      </c>
      <c r="AE20" s="35">
        <v>9</v>
      </c>
      <c r="AF20" s="35"/>
      <c r="AG20" s="35"/>
      <c r="AH20" s="69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7"/>
    </row>
    <row r="21" spans="1:47" ht="15" thickBot="1" x14ac:dyDescent="0.35">
      <c r="A21" s="49">
        <f>ROW(A21)-3</f>
        <v>18</v>
      </c>
      <c r="B21" s="74" t="s">
        <v>70</v>
      </c>
      <c r="C21" s="25" t="s">
        <v>98</v>
      </c>
      <c r="D21" s="12">
        <f>COUNTIF(L21:AT21,"&gt;0")</f>
        <v>6</v>
      </c>
      <c r="E21" s="8">
        <f>IF(D21&gt;0,F21/D21,0)</f>
        <v>5.2</v>
      </c>
      <c r="F21" s="7">
        <f>SUM(L21:AT21)</f>
        <v>31.2</v>
      </c>
      <c r="G21" s="7">
        <f>SUMIF(L21:AT21,"&gt;="&amp;LARGE(L21:AT21,$AA$1))-(COUNTIF(L21:AT21,"&gt;="&amp;LARGE(L21:AT21,$AA$1))-$AA$1)*LARGE(L21:AT21,$AA$1)</f>
        <v>31.2</v>
      </c>
      <c r="H21" s="7">
        <f>IF($Y$1&gt;3,LARGE(L21:AT21,$AA$1+1),0)</f>
        <v>0</v>
      </c>
      <c r="I21" s="9">
        <v>0</v>
      </c>
      <c r="J21" s="11">
        <v>0</v>
      </c>
      <c r="K21" s="10">
        <v>0</v>
      </c>
      <c r="L21" s="35">
        <v>0</v>
      </c>
      <c r="M21" s="35">
        <v>3</v>
      </c>
      <c r="N21" s="35">
        <v>1</v>
      </c>
      <c r="O21" s="35">
        <v>0</v>
      </c>
      <c r="P21" s="35">
        <v>0</v>
      </c>
      <c r="Q21" s="35">
        <v>0</v>
      </c>
      <c r="R21" s="35">
        <v>2</v>
      </c>
      <c r="S21" s="35">
        <v>0</v>
      </c>
      <c r="T21" s="35">
        <v>0</v>
      </c>
      <c r="U21" s="35">
        <v>0</v>
      </c>
      <c r="V21" s="80">
        <v>12.2</v>
      </c>
      <c r="W21" s="35">
        <v>0</v>
      </c>
      <c r="X21" s="35">
        <v>0</v>
      </c>
      <c r="Y21" s="35">
        <v>8</v>
      </c>
      <c r="Z21" s="35">
        <v>0</v>
      </c>
      <c r="AA21" s="35">
        <v>5</v>
      </c>
      <c r="AB21" s="35">
        <v>0</v>
      </c>
      <c r="AC21" s="35">
        <v>0</v>
      </c>
      <c r="AD21" s="35">
        <v>0</v>
      </c>
      <c r="AE21" s="35">
        <v>0</v>
      </c>
      <c r="AF21" s="35"/>
      <c r="AG21" s="35"/>
      <c r="AH21" s="6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7"/>
    </row>
    <row r="22" spans="1:47" ht="15" thickBot="1" x14ac:dyDescent="0.35">
      <c r="A22" s="49">
        <f>ROW(A22)-3</f>
        <v>19</v>
      </c>
      <c r="B22" s="26" t="s">
        <v>146</v>
      </c>
      <c r="C22" s="25" t="s">
        <v>149</v>
      </c>
      <c r="D22" s="56">
        <f>COUNTIF(L22:AT22,"&gt;0")</f>
        <v>4</v>
      </c>
      <c r="E22" s="62">
        <f>IF(D22&gt;0,F22/D22,0)</f>
        <v>7.25</v>
      </c>
      <c r="F22" s="57">
        <f>SUM(L22:AT22)</f>
        <v>29</v>
      </c>
      <c r="G22" s="57">
        <f>SUMIF(L22:AT22,"&gt;="&amp;LARGE(L22:AT22,$AA$1))-(COUNTIF(L22:AT22,"&gt;="&amp;LARGE(L22:AT22,$AA$1))-$AA$1)*LARGE(L22:AT22,$AA$1)</f>
        <v>29</v>
      </c>
      <c r="H22" s="57">
        <f>IF($Y$1&gt;3,LARGE(L22:AT22,$AA$1+1),0)</f>
        <v>0</v>
      </c>
      <c r="I22" s="58">
        <v>0</v>
      </c>
      <c r="J22" s="59">
        <v>0</v>
      </c>
      <c r="K22" s="60">
        <v>0</v>
      </c>
      <c r="L22" s="35">
        <v>7</v>
      </c>
      <c r="M22" s="35">
        <v>10</v>
      </c>
      <c r="N22" s="35">
        <v>11</v>
      </c>
      <c r="O22" s="35">
        <v>1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5"/>
      <c r="AG22" s="35"/>
      <c r="AH22" s="6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7"/>
    </row>
    <row r="23" spans="1:47" ht="15" thickBot="1" x14ac:dyDescent="0.35">
      <c r="A23" s="61">
        <f>ROW(A23)-3</f>
        <v>20</v>
      </c>
      <c r="B23" s="26" t="s">
        <v>156</v>
      </c>
      <c r="C23" s="25" t="s">
        <v>154</v>
      </c>
      <c r="D23" s="56">
        <f>COUNTIF(L23:AT23,"&gt;0")</f>
        <v>3</v>
      </c>
      <c r="E23" s="62">
        <f>IF(D23&gt;0,F23/D23,0)</f>
        <v>7.9833333333333334</v>
      </c>
      <c r="F23" s="57">
        <f>SUM(L23:AT23)</f>
        <v>23.95</v>
      </c>
      <c r="G23" s="57">
        <f>SUMIF(L23:AT23,"&gt;="&amp;LARGE(L23:AT23,$AA$1))-(COUNTIF(L23:AT23,"&gt;="&amp;LARGE(L23:AT23,$AA$1))-$AA$1)*LARGE(L23:AT23,$AA$1)</f>
        <v>23.95</v>
      </c>
      <c r="H23" s="57">
        <f>IF($Y$1&gt;=3,LARGE(L23:AT23,$AA$1+1),0)</f>
        <v>0</v>
      </c>
      <c r="I23" s="58">
        <v>1</v>
      </c>
      <c r="J23" s="59">
        <v>0</v>
      </c>
      <c r="K23" s="34">
        <v>0</v>
      </c>
      <c r="L23" s="65">
        <v>0</v>
      </c>
      <c r="M23" s="65">
        <v>0</v>
      </c>
      <c r="N23" s="65">
        <v>0</v>
      </c>
      <c r="O23" s="65">
        <v>0</v>
      </c>
      <c r="P23" s="65">
        <v>0</v>
      </c>
      <c r="Q23" s="65">
        <v>0</v>
      </c>
      <c r="R23" s="65">
        <v>0</v>
      </c>
      <c r="S23" s="65">
        <v>0</v>
      </c>
      <c r="T23" s="65">
        <v>0</v>
      </c>
      <c r="U23" s="65">
        <v>0</v>
      </c>
      <c r="V23" s="65">
        <v>0</v>
      </c>
      <c r="W23" s="35">
        <v>0</v>
      </c>
      <c r="X23" s="65">
        <v>0</v>
      </c>
      <c r="Y23" s="65">
        <v>0</v>
      </c>
      <c r="Z23" s="65">
        <v>0</v>
      </c>
      <c r="AA23" s="65">
        <v>0</v>
      </c>
      <c r="AB23" s="65">
        <v>7</v>
      </c>
      <c r="AC23" s="79">
        <v>14.95</v>
      </c>
      <c r="AD23" s="35">
        <v>0</v>
      </c>
      <c r="AE23" s="35">
        <v>2</v>
      </c>
      <c r="AF23" s="35"/>
      <c r="AG23" s="35"/>
      <c r="AH23" s="12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6"/>
    </row>
    <row r="24" spans="1:47" ht="15" thickBot="1" x14ac:dyDescent="0.35">
      <c r="A24" s="23">
        <f>ROW(A24)-3</f>
        <v>21</v>
      </c>
      <c r="B24" s="27" t="s">
        <v>157</v>
      </c>
      <c r="C24" s="25" t="s">
        <v>158</v>
      </c>
      <c r="D24" s="12">
        <f>COUNTIF(L24:AT24,"&gt;0")</f>
        <v>1</v>
      </c>
      <c r="E24" s="8">
        <f>IF(D24&gt;0,F24/D24,0)</f>
        <v>16.100000000000001</v>
      </c>
      <c r="F24" s="7">
        <f>SUM(L24:AT24)</f>
        <v>16.100000000000001</v>
      </c>
      <c r="G24" s="7">
        <f>SUMIF(L24:AT24,"&gt;="&amp;LARGE(L24:AT24,$AA$1))-(COUNTIF(L24:AT24,"&gt;="&amp;LARGE(L24:AT24,$AA$1))-$AA$1)*LARGE(L24:AT24,$AA$1)</f>
        <v>16.100000000000001</v>
      </c>
      <c r="H24" s="7">
        <f>IF($Y$1&gt;=3,LARGE(L24:AT24,$AA$1+1),0)</f>
        <v>0</v>
      </c>
      <c r="I24" s="9">
        <v>1</v>
      </c>
      <c r="J24" s="11">
        <v>0</v>
      </c>
      <c r="K24" s="34">
        <v>0</v>
      </c>
      <c r="L24" s="65">
        <v>0</v>
      </c>
      <c r="M24" s="65">
        <v>0</v>
      </c>
      <c r="N24" s="65">
        <v>0</v>
      </c>
      <c r="O24" s="65">
        <v>0</v>
      </c>
      <c r="P24" s="65"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  <c r="V24" s="65">
        <v>0</v>
      </c>
      <c r="W24" s="35">
        <v>0</v>
      </c>
      <c r="X24" s="65">
        <v>0</v>
      </c>
      <c r="Y24" s="65">
        <v>0</v>
      </c>
      <c r="Z24" s="65">
        <v>0</v>
      </c>
      <c r="AA24" s="65">
        <v>0</v>
      </c>
      <c r="AB24" s="65">
        <v>0</v>
      </c>
      <c r="AC24" s="65">
        <v>0</v>
      </c>
      <c r="AD24" s="65">
        <v>0</v>
      </c>
      <c r="AE24" s="79">
        <v>16.100000000000001</v>
      </c>
      <c r="AF24" s="65"/>
      <c r="AG24" s="65"/>
      <c r="AH24" s="56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6"/>
      <c r="AU24" s="86"/>
    </row>
    <row r="25" spans="1:47" ht="15" thickBot="1" x14ac:dyDescent="0.35">
      <c r="A25" s="88">
        <f>ROW(A25)-3</f>
        <v>22</v>
      </c>
      <c r="B25" s="89" t="s">
        <v>115</v>
      </c>
      <c r="C25" s="25" t="s">
        <v>150</v>
      </c>
      <c r="D25" s="56">
        <f>COUNTIF(L25:AT25,"&gt;0")</f>
        <v>1</v>
      </c>
      <c r="E25" s="62">
        <f>IF(D25&gt;0,F25/D25,0)</f>
        <v>13.75</v>
      </c>
      <c r="F25" s="57">
        <f>SUM(L25:AT25)</f>
        <v>13.75</v>
      </c>
      <c r="G25" s="57">
        <f>SUMIF(L25:AT25,"&gt;="&amp;LARGE(L25:AT25,$AA$1))-(COUNTIF(L25:AT25,"&gt;="&amp;LARGE(L25:AT25,$AA$1))-$AA$1)*LARGE(L25:AT25,$AA$1)</f>
        <v>13.75</v>
      </c>
      <c r="H25" s="56">
        <f>IF($Y$1&gt;=3,LARGE(L25:AT25,$AA$1+1),0)</f>
        <v>0</v>
      </c>
      <c r="I25" s="54">
        <v>0</v>
      </c>
      <c r="J25" s="55">
        <v>0</v>
      </c>
      <c r="K25" s="34">
        <v>1</v>
      </c>
      <c r="L25" s="65">
        <v>0</v>
      </c>
      <c r="M25" s="65">
        <v>0</v>
      </c>
      <c r="N25" s="65">
        <v>0</v>
      </c>
      <c r="O25" s="65">
        <v>0</v>
      </c>
      <c r="P25" s="65">
        <v>0</v>
      </c>
      <c r="Q25" s="65">
        <v>0</v>
      </c>
      <c r="R25" s="65">
        <v>0</v>
      </c>
      <c r="S25" s="65">
        <v>0</v>
      </c>
      <c r="T25" s="77">
        <v>13.75</v>
      </c>
      <c r="U25" s="65">
        <v>0</v>
      </c>
      <c r="V25" s="65">
        <v>0</v>
      </c>
      <c r="W25" s="35">
        <v>0</v>
      </c>
      <c r="X25" s="65">
        <v>0</v>
      </c>
      <c r="Y25" s="65">
        <v>0</v>
      </c>
      <c r="Z25" s="65">
        <v>0</v>
      </c>
      <c r="AA25" s="65">
        <v>0</v>
      </c>
      <c r="AB25" s="65">
        <v>0</v>
      </c>
      <c r="AC25" s="65">
        <v>0</v>
      </c>
      <c r="AD25" s="35">
        <v>0</v>
      </c>
      <c r="AE25" s="65">
        <v>0</v>
      </c>
      <c r="AF25" s="35"/>
      <c r="AG25" s="35"/>
      <c r="AH25" s="12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6"/>
      <c r="AU25" s="86"/>
    </row>
    <row r="26" spans="1:47" ht="15" thickBot="1" x14ac:dyDescent="0.35">
      <c r="A26" s="96">
        <f>ROW(A26)-3</f>
        <v>23</v>
      </c>
      <c r="B26" s="89" t="s">
        <v>153</v>
      </c>
      <c r="C26" s="25" t="s">
        <v>155</v>
      </c>
      <c r="D26" s="56">
        <f>COUNTIF(L26:AT26,"&gt;0")</f>
        <v>1</v>
      </c>
      <c r="E26" s="62">
        <f>IF(D26&gt;0,F26/D26,0)</f>
        <v>12</v>
      </c>
      <c r="F26" s="57">
        <f>SUM(L26:AT26)</f>
        <v>12</v>
      </c>
      <c r="G26" s="97">
        <f>SUMIF(L26:AT26,"&gt;="&amp;LARGE(L26:AT26,$AA$1))-(COUNTIF(L26:AT26,"&gt;="&amp;LARGE(L26:AT26,$AA$1))-$AA$1)*LARGE(L26:AT26,$AA$1)</f>
        <v>12</v>
      </c>
      <c r="H26" s="94">
        <f>IF($Y$1&gt;=3,LARGE(L26:AT26,$AA$1+1),0)</f>
        <v>0</v>
      </c>
      <c r="I26" s="54">
        <v>0</v>
      </c>
      <c r="J26" s="55">
        <v>0</v>
      </c>
      <c r="K26" s="34">
        <v>0</v>
      </c>
      <c r="L26" s="65">
        <v>0</v>
      </c>
      <c r="M26" s="71">
        <v>0</v>
      </c>
      <c r="N26" s="65">
        <v>0</v>
      </c>
      <c r="O26" s="65">
        <v>0</v>
      </c>
      <c r="P26" s="65">
        <v>0</v>
      </c>
      <c r="Q26" s="65">
        <v>0</v>
      </c>
      <c r="R26" s="65">
        <v>0</v>
      </c>
      <c r="S26" s="65">
        <v>0</v>
      </c>
      <c r="T26" s="65">
        <v>0</v>
      </c>
      <c r="U26" s="65">
        <v>0</v>
      </c>
      <c r="V26" s="65">
        <v>0</v>
      </c>
      <c r="W26" s="35">
        <v>0</v>
      </c>
      <c r="X26" s="65">
        <v>0</v>
      </c>
      <c r="Y26" s="65">
        <v>0</v>
      </c>
      <c r="Z26" s="65">
        <v>0</v>
      </c>
      <c r="AA26" s="65">
        <v>0</v>
      </c>
      <c r="AB26" s="65">
        <v>12</v>
      </c>
      <c r="AC26" s="65">
        <v>0</v>
      </c>
      <c r="AD26" s="65">
        <v>0</v>
      </c>
      <c r="AE26" s="65">
        <v>0</v>
      </c>
      <c r="AF26" s="65"/>
      <c r="AG26" s="65"/>
      <c r="AH26" s="12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6"/>
      <c r="AU26" s="86"/>
    </row>
    <row r="27" spans="1:47" ht="15" thickBot="1" x14ac:dyDescent="0.35">
      <c r="A27" s="90">
        <f>ROW(A27)-3</f>
        <v>24</v>
      </c>
      <c r="B27" s="89" t="s">
        <v>148</v>
      </c>
      <c r="C27" s="25" t="s">
        <v>147</v>
      </c>
      <c r="D27" s="56">
        <f>COUNTIF(L27:AT27,"&gt;0")</f>
        <v>2</v>
      </c>
      <c r="E27" s="62">
        <f>IF(D27&gt;0,F27/D27,0)</f>
        <v>2</v>
      </c>
      <c r="F27" s="57">
        <f>SUM(L27:AT27)</f>
        <v>4</v>
      </c>
      <c r="G27" s="91">
        <f>SUMIF(L27:AT27,"&gt;="&amp;LARGE(L27:AT27,$AA$1))-(COUNTIF(L27:AT27,"&gt;="&amp;LARGE(L27:AT27,$AA$1))-$AA$1)*LARGE(L27:AT27,$AA$1)</f>
        <v>4</v>
      </c>
      <c r="H27" s="94">
        <f>IF($Y$1&gt;3,LARGE(L27:AT27,$AA$1+1),0)</f>
        <v>0</v>
      </c>
      <c r="I27" s="54">
        <v>0</v>
      </c>
      <c r="J27" s="55">
        <v>0</v>
      </c>
      <c r="K27" s="34">
        <v>0</v>
      </c>
      <c r="L27" s="35">
        <v>0</v>
      </c>
      <c r="M27" s="35">
        <v>2</v>
      </c>
      <c r="N27" s="35">
        <v>0</v>
      </c>
      <c r="O27" s="35">
        <v>2</v>
      </c>
      <c r="P27" s="35">
        <v>0</v>
      </c>
      <c r="Q27" s="35">
        <v>0</v>
      </c>
      <c r="R27" s="35">
        <v>0</v>
      </c>
      <c r="S27" s="35">
        <v>0</v>
      </c>
      <c r="T27" s="35">
        <v>0</v>
      </c>
      <c r="U27" s="35">
        <v>0</v>
      </c>
      <c r="V27" s="35">
        <v>0</v>
      </c>
      <c r="W27" s="35">
        <v>0</v>
      </c>
      <c r="X27" s="35">
        <v>0</v>
      </c>
      <c r="Y27" s="35">
        <v>0</v>
      </c>
      <c r="Z27" s="35">
        <v>0</v>
      </c>
      <c r="AA27" s="35">
        <v>0</v>
      </c>
      <c r="AB27" s="35">
        <v>0</v>
      </c>
      <c r="AC27" s="35">
        <v>0</v>
      </c>
      <c r="AD27" s="35">
        <v>0</v>
      </c>
      <c r="AE27" s="35">
        <v>0</v>
      </c>
      <c r="AF27" s="35"/>
      <c r="AG27" s="35"/>
      <c r="AH27" s="6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7"/>
      <c r="AU27" s="86"/>
    </row>
    <row r="28" spans="1:47" ht="15" thickBot="1" x14ac:dyDescent="0.35">
      <c r="A28" s="92">
        <f>ROW(A28)-3</f>
        <v>25</v>
      </c>
      <c r="B28" s="89" t="s">
        <v>140</v>
      </c>
      <c r="C28" s="25" t="s">
        <v>141</v>
      </c>
      <c r="D28" s="56">
        <f>COUNTIF(L28:AT28,"&gt;0")</f>
        <v>1</v>
      </c>
      <c r="E28" s="62">
        <f>IF(D28&gt;0,F28/D28,0)</f>
        <v>4</v>
      </c>
      <c r="F28" s="57">
        <f>SUM(L28:AT28)</f>
        <v>4</v>
      </c>
      <c r="G28" s="57">
        <f>SUMIF(L28:AT28,"&gt;="&amp;LARGE(L28:AT28,$AA$1))-(COUNTIF(L28:AT28,"&gt;="&amp;LARGE(L28:AT28,$AA$1))-$AA$1)*LARGE(L28:AT28,$AA$1)</f>
        <v>4</v>
      </c>
      <c r="H28" s="56">
        <f>IF($Y$1&gt;3,LARGE(L28:AT28,$AA$1+1),0)</f>
        <v>0</v>
      </c>
      <c r="I28" s="54">
        <v>0</v>
      </c>
      <c r="J28" s="55">
        <v>0</v>
      </c>
      <c r="K28" s="34">
        <v>0</v>
      </c>
      <c r="L28" s="35">
        <v>4</v>
      </c>
      <c r="M28" s="35">
        <v>0</v>
      </c>
      <c r="N28" s="35">
        <v>0</v>
      </c>
      <c r="O28" s="35">
        <v>0</v>
      </c>
      <c r="P28" s="35">
        <v>0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  <c r="V28" s="35">
        <v>0</v>
      </c>
      <c r="W28" s="35">
        <v>0</v>
      </c>
      <c r="X28" s="35">
        <v>0</v>
      </c>
      <c r="Y28" s="35">
        <v>0</v>
      </c>
      <c r="Z28" s="35">
        <v>0</v>
      </c>
      <c r="AA28" s="35">
        <v>0</v>
      </c>
      <c r="AB28" s="35">
        <v>0</v>
      </c>
      <c r="AC28" s="35">
        <v>0</v>
      </c>
      <c r="AD28" s="35">
        <v>0</v>
      </c>
      <c r="AE28" s="35">
        <v>0</v>
      </c>
      <c r="AF28" s="35"/>
      <c r="AG28" s="35"/>
      <c r="AH28" s="6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7"/>
      <c r="AU28" s="86"/>
    </row>
    <row r="29" spans="1:47" ht="15" thickBot="1" x14ac:dyDescent="0.35">
      <c r="A29" s="88">
        <f>ROW(A29)-3</f>
        <v>26</v>
      </c>
      <c r="B29" s="89" t="s">
        <v>69</v>
      </c>
      <c r="C29" s="25" t="s">
        <v>68</v>
      </c>
      <c r="D29" s="56">
        <f>COUNTIF(L29:AT29,"&gt;0")</f>
        <v>1</v>
      </c>
      <c r="E29" s="62">
        <f>IF(D29&gt;0,F29/D29,0)</f>
        <v>2</v>
      </c>
      <c r="F29" s="57">
        <f>SUM(L29:AT29)</f>
        <v>2</v>
      </c>
      <c r="G29" s="57">
        <f>SUMIF(L29:AT29,"&gt;="&amp;LARGE(L29:AT29,$AA$1))-(COUNTIF(L29:AT29,"&gt;="&amp;LARGE(L29:AT29,$AA$1))-$AA$1)*LARGE(L29:AT29,$AA$1)</f>
        <v>2</v>
      </c>
      <c r="H29" s="56">
        <f>IF($Y$1&gt;=3,LARGE(L29:AT29,$AA$1+1),0)</f>
        <v>0</v>
      </c>
      <c r="I29" s="54">
        <v>0</v>
      </c>
      <c r="J29" s="55">
        <v>0</v>
      </c>
      <c r="K29" s="34">
        <v>0</v>
      </c>
      <c r="L29" s="65">
        <v>2</v>
      </c>
      <c r="M29" s="65">
        <v>0</v>
      </c>
      <c r="N29" s="65">
        <v>0</v>
      </c>
      <c r="O29" s="65">
        <v>0</v>
      </c>
      <c r="P29" s="65">
        <v>0</v>
      </c>
      <c r="Q29" s="65">
        <v>0</v>
      </c>
      <c r="R29" s="65">
        <v>0</v>
      </c>
      <c r="S29" s="65">
        <v>0</v>
      </c>
      <c r="T29" s="65">
        <v>0</v>
      </c>
      <c r="U29" s="65">
        <v>0</v>
      </c>
      <c r="V29" s="65">
        <v>0</v>
      </c>
      <c r="W29" s="35">
        <v>0</v>
      </c>
      <c r="X29" s="65">
        <v>0</v>
      </c>
      <c r="Y29" s="65">
        <v>0</v>
      </c>
      <c r="Z29" s="65">
        <v>0</v>
      </c>
      <c r="AA29" s="65">
        <v>0</v>
      </c>
      <c r="AB29" s="65">
        <v>0</v>
      </c>
      <c r="AC29" s="65">
        <v>0</v>
      </c>
      <c r="AD29" s="35">
        <v>0</v>
      </c>
      <c r="AE29" s="65">
        <v>0</v>
      </c>
      <c r="AF29" s="65"/>
      <c r="AG29" s="65"/>
      <c r="AH29" s="12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6"/>
      <c r="AU29" s="86"/>
    </row>
    <row r="30" spans="1:47" ht="15" thickBot="1" x14ac:dyDescent="0.35">
      <c r="A30" s="49">
        <f>ROW(A30)-3</f>
        <v>27</v>
      </c>
      <c r="B30" s="67" t="s">
        <v>138</v>
      </c>
      <c r="C30" s="68" t="s">
        <v>139</v>
      </c>
      <c r="D30" s="51">
        <f>COUNTIF(L30:AT30,"&gt;0")</f>
        <v>1</v>
      </c>
      <c r="E30" s="52">
        <f>IF(D30&gt;0,F30/D30,0)</f>
        <v>1</v>
      </c>
      <c r="F30" s="53">
        <f>SUM(L30:AT30)</f>
        <v>1</v>
      </c>
      <c r="G30" s="53">
        <f>SUMIF(L30:AT30,"&gt;="&amp;LARGE(L30:AT30,$AA$1))-(COUNTIF(L30:AT30,"&gt;="&amp;LARGE(L30:AT30,$AA$1))-$AA$1)*LARGE(L30:AT30,$AA$1)</f>
        <v>1</v>
      </c>
      <c r="H30" s="53">
        <f>IF($Y$1&gt;3,LARGE(L30:AT30,$AA$1+1),0)</f>
        <v>0</v>
      </c>
      <c r="I30" s="54">
        <v>0</v>
      </c>
      <c r="J30" s="55">
        <v>0</v>
      </c>
      <c r="K30" s="34">
        <v>0</v>
      </c>
      <c r="L30" s="35">
        <v>1</v>
      </c>
      <c r="M30" s="35">
        <v>0</v>
      </c>
      <c r="N30" s="35">
        <v>0</v>
      </c>
      <c r="O30" s="35">
        <v>0</v>
      </c>
      <c r="P30" s="35">
        <v>0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0</v>
      </c>
      <c r="AA30" s="35">
        <v>0</v>
      </c>
      <c r="AB30" s="35">
        <v>0</v>
      </c>
      <c r="AC30" s="35">
        <v>0</v>
      </c>
      <c r="AD30" s="35">
        <v>0</v>
      </c>
      <c r="AE30" s="35">
        <v>0</v>
      </c>
      <c r="AF30" s="35"/>
      <c r="AG30" s="35"/>
      <c r="AH30" s="35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7"/>
      <c r="AU30" s="86"/>
    </row>
    <row r="31" spans="1:47" ht="15" hidden="1" thickBot="1" x14ac:dyDescent="0.35">
      <c r="A31" s="49">
        <f t="shared" ref="A30:A35" si="0">ROW(A31)-3</f>
        <v>28</v>
      </c>
      <c r="B31" s="67" t="s">
        <v>114</v>
      </c>
      <c r="C31" s="25" t="s">
        <v>113</v>
      </c>
      <c r="D31" s="51">
        <f t="shared" ref="D30:D35" si="1">COUNTIF(L31:AT31,"&gt;0")</f>
        <v>0</v>
      </c>
      <c r="E31" s="52">
        <f t="shared" ref="E30:E35" si="2">IF(D31&gt;0,F31/D31,0)</f>
        <v>0</v>
      </c>
      <c r="F31" s="53">
        <f t="shared" ref="F30:F35" si="3">SUM(L31:AT31)</f>
        <v>0</v>
      </c>
      <c r="G31" s="53" t="e">
        <f t="shared" ref="G30:G35" si="4">SUMIF(L31:AT31,"&gt;="&amp;LARGE(L31:AT31,$AA$1))-(COUNTIF(L31:AT31,"&gt;="&amp;LARGE(L31:AT31,$AA$1))-$AA$1)*LARGE(L31:AT31,$AA$1)</f>
        <v>#NUM!</v>
      </c>
      <c r="H31" s="53" t="e">
        <f t="shared" ref="H30:H31" si="5">IF($Y$1&gt;=3,LARGE(L31:AT31,$AA$1+1),0)</f>
        <v>#NUM!</v>
      </c>
      <c r="I31" s="54">
        <v>0</v>
      </c>
      <c r="J31" s="55">
        <v>0</v>
      </c>
      <c r="K31" s="34">
        <v>0</v>
      </c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44"/>
      <c r="AJ31" s="44"/>
      <c r="AK31" s="44"/>
      <c r="AL31" s="44"/>
      <c r="AM31" s="44"/>
      <c r="AN31" s="44"/>
      <c r="AO31" s="44"/>
      <c r="AP31" s="44"/>
      <c r="AQ31" s="44"/>
      <c r="AR31" s="44"/>
      <c r="AS31" s="44"/>
      <c r="AT31" s="47"/>
      <c r="AU31" s="86"/>
    </row>
    <row r="32" spans="1:47" ht="15" hidden="1" thickBot="1" x14ac:dyDescent="0.35">
      <c r="A32" s="49">
        <f t="shared" si="0"/>
        <v>29</v>
      </c>
      <c r="B32" s="50"/>
      <c r="C32" s="24"/>
      <c r="D32" s="51">
        <f t="shared" si="1"/>
        <v>0</v>
      </c>
      <c r="E32" s="52">
        <f t="shared" si="2"/>
        <v>0</v>
      </c>
      <c r="F32" s="53">
        <f t="shared" si="3"/>
        <v>0</v>
      </c>
      <c r="G32" s="53" t="e">
        <f t="shared" si="4"/>
        <v>#NUM!</v>
      </c>
      <c r="H32" s="53" t="e">
        <f>IF($Y$1&gt;3,LARGE(L32:AT32,$AA$1+1),0)</f>
        <v>#NUM!</v>
      </c>
      <c r="I32" s="54"/>
      <c r="J32" s="55"/>
      <c r="K32" s="34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44"/>
      <c r="AJ32" s="44"/>
      <c r="AK32" s="44"/>
      <c r="AL32" s="44"/>
      <c r="AM32" s="44"/>
      <c r="AN32" s="44"/>
      <c r="AO32" s="44"/>
      <c r="AP32" s="44"/>
      <c r="AQ32" s="44"/>
      <c r="AR32" s="44"/>
      <c r="AS32" s="44"/>
      <c r="AT32" s="47"/>
      <c r="AU32" s="86"/>
    </row>
    <row r="33" spans="1:47" ht="15" hidden="1" thickBot="1" x14ac:dyDescent="0.35">
      <c r="A33" s="49">
        <f t="shared" si="0"/>
        <v>30</v>
      </c>
      <c r="B33" s="50"/>
      <c r="C33" s="24"/>
      <c r="D33" s="51">
        <f t="shared" si="1"/>
        <v>0</v>
      </c>
      <c r="E33" s="52">
        <f t="shared" si="2"/>
        <v>0</v>
      </c>
      <c r="F33" s="53">
        <f t="shared" si="3"/>
        <v>0</v>
      </c>
      <c r="G33" s="53" t="e">
        <f t="shared" si="4"/>
        <v>#NUM!</v>
      </c>
      <c r="H33" s="53" t="e">
        <f>IF($Y$1&gt;3,LARGE(L33:AT33,$AA$1+1),0)</f>
        <v>#NUM!</v>
      </c>
      <c r="I33" s="54"/>
      <c r="J33" s="55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7"/>
      <c r="AU33" s="86"/>
    </row>
    <row r="34" spans="1:47" ht="15" hidden="1" thickBot="1" x14ac:dyDescent="0.35">
      <c r="A34" s="49">
        <f t="shared" si="0"/>
        <v>31</v>
      </c>
      <c r="B34" s="50"/>
      <c r="C34" s="24"/>
      <c r="D34" s="51">
        <f t="shared" si="1"/>
        <v>0</v>
      </c>
      <c r="E34" s="52">
        <f t="shared" si="2"/>
        <v>0</v>
      </c>
      <c r="F34" s="53">
        <f t="shared" si="3"/>
        <v>0</v>
      </c>
      <c r="G34" s="53" t="e">
        <f t="shared" si="4"/>
        <v>#NUM!</v>
      </c>
      <c r="H34" s="53" t="e">
        <f>IF($Y$1&gt;3,LARGE(L34:AT34,$AA$1+1),0)</f>
        <v>#NUM!</v>
      </c>
      <c r="I34" s="54"/>
      <c r="J34" s="55"/>
      <c r="K34" s="34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7"/>
      <c r="AU34" s="86"/>
    </row>
    <row r="35" spans="1:47" ht="15" hidden="1" thickBot="1" x14ac:dyDescent="0.35">
      <c r="A35" s="49">
        <f t="shared" si="0"/>
        <v>32</v>
      </c>
      <c r="B35" s="50"/>
      <c r="C35" s="24"/>
      <c r="D35" s="51">
        <f t="shared" si="1"/>
        <v>0</v>
      </c>
      <c r="E35" s="52">
        <f t="shared" si="2"/>
        <v>0</v>
      </c>
      <c r="F35" s="53">
        <f t="shared" si="3"/>
        <v>0</v>
      </c>
      <c r="G35" s="53" t="e">
        <f t="shared" si="4"/>
        <v>#NUM!</v>
      </c>
      <c r="H35" s="53" t="e">
        <f>IF($Y$1&gt;3,LARGE(L35:AT35,$AA$1+1),0)</f>
        <v>#NUM!</v>
      </c>
      <c r="I35" s="54"/>
      <c r="J35" s="55"/>
      <c r="K35" s="34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87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7"/>
      <c r="AU35" s="86"/>
    </row>
    <row r="36" spans="1:47" x14ac:dyDescent="0.3">
      <c r="L36">
        <f t="shared" ref="L36:AT36" si="6">COUNTIF(L4:L35,"&gt;0")</f>
        <v>16</v>
      </c>
      <c r="M36">
        <f t="shared" si="6"/>
        <v>16</v>
      </c>
      <c r="N36">
        <f t="shared" si="6"/>
        <v>17</v>
      </c>
      <c r="O36">
        <f t="shared" si="6"/>
        <v>16</v>
      </c>
      <c r="P36">
        <f t="shared" si="6"/>
        <v>10</v>
      </c>
      <c r="Q36">
        <f t="shared" si="6"/>
        <v>13</v>
      </c>
      <c r="R36">
        <f t="shared" si="6"/>
        <v>15</v>
      </c>
      <c r="S36">
        <f t="shared" si="6"/>
        <v>14</v>
      </c>
      <c r="T36">
        <f t="shared" si="6"/>
        <v>15</v>
      </c>
      <c r="U36">
        <f t="shared" si="6"/>
        <v>15</v>
      </c>
      <c r="V36">
        <f t="shared" si="6"/>
        <v>12</v>
      </c>
      <c r="W36">
        <f t="shared" si="6"/>
        <v>13</v>
      </c>
      <c r="X36">
        <f t="shared" si="6"/>
        <v>12</v>
      </c>
      <c r="Y36">
        <f t="shared" si="6"/>
        <v>13</v>
      </c>
      <c r="Z36">
        <f t="shared" si="6"/>
        <v>14</v>
      </c>
      <c r="AA36">
        <f t="shared" si="6"/>
        <v>16</v>
      </c>
      <c r="AB36">
        <f t="shared" si="6"/>
        <v>15</v>
      </c>
      <c r="AC36">
        <f t="shared" si="6"/>
        <v>13</v>
      </c>
      <c r="AD36">
        <f t="shared" si="6"/>
        <v>11</v>
      </c>
      <c r="AE36">
        <f t="shared" si="6"/>
        <v>14</v>
      </c>
      <c r="AF36">
        <f t="shared" si="6"/>
        <v>0</v>
      </c>
      <c r="AG36">
        <f t="shared" si="6"/>
        <v>0</v>
      </c>
      <c r="AH36">
        <f t="shared" si="6"/>
        <v>0</v>
      </c>
      <c r="AI36">
        <f t="shared" si="6"/>
        <v>0</v>
      </c>
      <c r="AJ36">
        <f t="shared" si="6"/>
        <v>0</v>
      </c>
      <c r="AK36">
        <f t="shared" si="6"/>
        <v>0</v>
      </c>
      <c r="AL36">
        <f t="shared" si="6"/>
        <v>0</v>
      </c>
      <c r="AM36">
        <f t="shared" si="6"/>
        <v>0</v>
      </c>
      <c r="AN36">
        <f t="shared" si="6"/>
        <v>0</v>
      </c>
      <c r="AO36">
        <f t="shared" si="6"/>
        <v>0</v>
      </c>
      <c r="AP36">
        <f t="shared" si="6"/>
        <v>0</v>
      </c>
      <c r="AQ36">
        <f t="shared" si="6"/>
        <v>0</v>
      </c>
      <c r="AR36">
        <f t="shared" si="6"/>
        <v>0</v>
      </c>
      <c r="AS36">
        <f t="shared" si="6"/>
        <v>0</v>
      </c>
      <c r="AT36">
        <f t="shared" si="6"/>
        <v>0</v>
      </c>
    </row>
    <row r="38" spans="1:47" x14ac:dyDescent="0.3">
      <c r="C38" s="93"/>
    </row>
    <row r="39" spans="1:47" x14ac:dyDescent="0.3">
      <c r="G39" t="s">
        <v>95</v>
      </c>
      <c r="I39" s="42">
        <v>0.15</v>
      </c>
      <c r="K39" t="s">
        <v>92</v>
      </c>
      <c r="L39">
        <f>16*15%</f>
        <v>2.4</v>
      </c>
      <c r="M39" s="41">
        <f>M36*15%</f>
        <v>2.4</v>
      </c>
      <c r="N39" s="41">
        <f t="shared" ref="N39:AH39" si="7">N36*15%</f>
        <v>2.5499999999999998</v>
      </c>
      <c r="O39" s="41">
        <f t="shared" si="7"/>
        <v>2.4</v>
      </c>
      <c r="P39" s="41">
        <f t="shared" si="7"/>
        <v>1.5</v>
      </c>
      <c r="Q39" s="41">
        <f t="shared" si="7"/>
        <v>1.95</v>
      </c>
      <c r="R39" s="41">
        <f t="shared" si="7"/>
        <v>2.25</v>
      </c>
      <c r="S39" s="41">
        <f t="shared" si="7"/>
        <v>2.1</v>
      </c>
      <c r="T39" s="41">
        <f t="shared" si="7"/>
        <v>2.25</v>
      </c>
      <c r="U39" s="41">
        <f t="shared" si="7"/>
        <v>2.25</v>
      </c>
      <c r="V39" s="41">
        <f t="shared" si="7"/>
        <v>1.7999999999999998</v>
      </c>
      <c r="W39" s="41">
        <f t="shared" si="7"/>
        <v>1.95</v>
      </c>
      <c r="X39" s="41">
        <f t="shared" si="7"/>
        <v>1.7999999999999998</v>
      </c>
      <c r="Y39" s="41">
        <f t="shared" si="7"/>
        <v>1.95</v>
      </c>
      <c r="Z39" s="41">
        <f t="shared" si="7"/>
        <v>2.1</v>
      </c>
      <c r="AA39" s="41">
        <f t="shared" si="7"/>
        <v>2.4</v>
      </c>
      <c r="AB39" s="41">
        <f t="shared" si="7"/>
        <v>2.25</v>
      </c>
      <c r="AC39" s="41">
        <f t="shared" si="7"/>
        <v>1.95</v>
      </c>
      <c r="AD39" s="41">
        <f t="shared" si="7"/>
        <v>1.65</v>
      </c>
      <c r="AE39" s="41">
        <f t="shared" si="7"/>
        <v>2.1</v>
      </c>
      <c r="AF39" s="41">
        <f t="shared" si="7"/>
        <v>0</v>
      </c>
      <c r="AG39" s="41">
        <f t="shared" si="7"/>
        <v>0</v>
      </c>
      <c r="AH39" s="41">
        <f t="shared" si="7"/>
        <v>0</v>
      </c>
    </row>
    <row r="40" spans="1:47" x14ac:dyDescent="0.3">
      <c r="I40" s="42">
        <v>0.1</v>
      </c>
      <c r="K40" t="s">
        <v>93</v>
      </c>
      <c r="L40" s="41">
        <f>16*10%</f>
        <v>1.6</v>
      </c>
      <c r="M40" s="41">
        <f>M36*10%</f>
        <v>1.6</v>
      </c>
      <c r="N40" s="41">
        <f t="shared" ref="N40:AH40" si="8">N36*10%</f>
        <v>1.7000000000000002</v>
      </c>
      <c r="O40" s="41">
        <f t="shared" si="8"/>
        <v>1.6</v>
      </c>
      <c r="P40" s="41">
        <f t="shared" si="8"/>
        <v>1</v>
      </c>
      <c r="Q40" s="41">
        <f t="shared" si="8"/>
        <v>1.3</v>
      </c>
      <c r="R40" s="41">
        <f t="shared" si="8"/>
        <v>1.5</v>
      </c>
      <c r="S40" s="41">
        <f t="shared" si="8"/>
        <v>1.4000000000000001</v>
      </c>
      <c r="T40" s="41">
        <f t="shared" si="8"/>
        <v>1.5</v>
      </c>
      <c r="U40" s="41">
        <f t="shared" si="8"/>
        <v>1.5</v>
      </c>
      <c r="V40" s="41">
        <f t="shared" si="8"/>
        <v>1.2000000000000002</v>
      </c>
      <c r="W40" s="41">
        <f t="shared" si="8"/>
        <v>1.3</v>
      </c>
      <c r="X40" s="41">
        <f t="shared" si="8"/>
        <v>1.2000000000000002</v>
      </c>
      <c r="Y40" s="41">
        <f t="shared" si="8"/>
        <v>1.3</v>
      </c>
      <c r="Z40" s="41">
        <f t="shared" si="8"/>
        <v>1.4000000000000001</v>
      </c>
      <c r="AA40" s="41">
        <f t="shared" si="8"/>
        <v>1.6</v>
      </c>
      <c r="AB40" s="41">
        <f t="shared" si="8"/>
        <v>1.5</v>
      </c>
      <c r="AC40" s="41">
        <f t="shared" si="8"/>
        <v>1.3</v>
      </c>
      <c r="AD40" s="41">
        <f t="shared" si="8"/>
        <v>1.1000000000000001</v>
      </c>
      <c r="AE40" s="41">
        <f t="shared" si="8"/>
        <v>1.4000000000000001</v>
      </c>
      <c r="AF40" s="41">
        <f t="shared" si="8"/>
        <v>0</v>
      </c>
      <c r="AG40" s="41">
        <f t="shared" si="8"/>
        <v>0</v>
      </c>
      <c r="AH40" s="41">
        <f t="shared" si="8"/>
        <v>0</v>
      </c>
    </row>
    <row r="41" spans="1:47" x14ac:dyDescent="0.3">
      <c r="I41" s="42">
        <v>0.05</v>
      </c>
      <c r="K41" t="s">
        <v>94</v>
      </c>
      <c r="L41" s="41">
        <f>16*5%</f>
        <v>0.8</v>
      </c>
      <c r="M41" s="41">
        <f>M36*5%</f>
        <v>0.8</v>
      </c>
      <c r="N41" s="41">
        <f t="shared" ref="N41:AH41" si="9">N36*5%</f>
        <v>0.85000000000000009</v>
      </c>
      <c r="O41" s="41">
        <f t="shared" si="9"/>
        <v>0.8</v>
      </c>
      <c r="P41" s="41">
        <f t="shared" si="9"/>
        <v>0.5</v>
      </c>
      <c r="Q41" s="41">
        <f t="shared" si="9"/>
        <v>0.65</v>
      </c>
      <c r="R41" s="41">
        <f t="shared" si="9"/>
        <v>0.75</v>
      </c>
      <c r="S41" s="41">
        <f t="shared" si="9"/>
        <v>0.70000000000000007</v>
      </c>
      <c r="T41" s="41">
        <f t="shared" si="9"/>
        <v>0.75</v>
      </c>
      <c r="U41" s="41">
        <f t="shared" si="9"/>
        <v>0.75</v>
      </c>
      <c r="V41" s="41">
        <f t="shared" si="9"/>
        <v>0.60000000000000009</v>
      </c>
      <c r="W41" s="41">
        <f t="shared" si="9"/>
        <v>0.65</v>
      </c>
      <c r="X41" s="41">
        <f t="shared" si="9"/>
        <v>0.60000000000000009</v>
      </c>
      <c r="Y41" s="41">
        <f t="shared" si="9"/>
        <v>0.65</v>
      </c>
      <c r="Z41" s="41">
        <f t="shared" si="9"/>
        <v>0.70000000000000007</v>
      </c>
      <c r="AA41" s="41">
        <f t="shared" si="9"/>
        <v>0.8</v>
      </c>
      <c r="AB41" s="41">
        <f t="shared" si="9"/>
        <v>0.75</v>
      </c>
      <c r="AC41" s="41">
        <f t="shared" si="9"/>
        <v>0.65</v>
      </c>
      <c r="AD41" s="41">
        <f t="shared" si="9"/>
        <v>0.55000000000000004</v>
      </c>
      <c r="AE41" s="41">
        <f t="shared" si="9"/>
        <v>0.70000000000000007</v>
      </c>
      <c r="AF41" s="41">
        <f t="shared" si="9"/>
        <v>0</v>
      </c>
      <c r="AG41" s="41">
        <f t="shared" si="9"/>
        <v>0</v>
      </c>
      <c r="AH41" s="41">
        <f t="shared" si="9"/>
        <v>0</v>
      </c>
    </row>
  </sheetData>
  <sortState xmlns:xlrd2="http://schemas.microsoft.com/office/spreadsheetml/2017/richdata2" ref="A3:AT50">
    <sortCondition descending="1" ref="G3"/>
  </sortState>
  <mergeCells count="1">
    <mergeCell ref="U1:X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Ralf Schopper</dc:creator>
  <cp:lastModifiedBy>Marion Hartog</cp:lastModifiedBy>
  <dcterms:created xsi:type="dcterms:W3CDTF">2016-09-19T10:04:20Z</dcterms:created>
  <dcterms:modified xsi:type="dcterms:W3CDTF">2026-06-29T05:16:01Z</dcterms:modified>
</cp:coreProperties>
</file>